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rdinalhealth-my.sharepoint.com/personal/daniel_ewald_cardinalhealth_com/Documents/Old PC Backup/"/>
    </mc:Choice>
  </mc:AlternateContent>
  <xr:revisionPtr revIDLastSave="5195" documentId="13_ncr:1_{772E8733-651F-41BD-BC69-5A5A597F0C58}" xr6:coauthVersionLast="47" xr6:coauthVersionMax="47" xr10:uidLastSave="{67AD8F22-DCE5-411D-9727-CAEBDEFDD766}"/>
  <bookViews>
    <workbookView xWindow="28680" yWindow="-120" windowWidth="29040" windowHeight="15720" activeTab="4" xr2:uid="{8EF5690D-5E5C-4F85-B9C2-508256D373CF}"/>
  </bookViews>
  <sheets>
    <sheet name="Men Banners" sheetId="23" r:id="rId1"/>
    <sheet name="Men Listed" sheetId="24" r:id="rId2"/>
    <sheet name="Men Titles" sheetId="26" r:id="rId3"/>
    <sheet name="MEN with scores" sheetId="1" r:id="rId4"/>
    <sheet name="Men's Records" sheetId="31" r:id="rId5"/>
    <sheet name="Women Banners" sheetId="29" r:id="rId6"/>
    <sheet name="Women's Titles" sheetId="30" r:id="rId7"/>
    <sheet name="Women with Scores" sheetId="2" state="hidden" r:id="rId8"/>
    <sheet name="Women Listed" sheetId="27" state="hidden" r:id="rId9"/>
    <sheet name="Women Matching" sheetId="32" state="hidden" r:id="rId10"/>
    <sheet name="Host Centers" sheetId="33" state="hidden" r:id="rId11"/>
  </sheets>
  <definedNames>
    <definedName name="_xlnm._FilterDatabase" localSheetId="10" hidden="1">'Host Centers'!$E$17:$F$121</definedName>
    <definedName name="_xlnm._FilterDatabase" localSheetId="1" hidden="1">'Men Listed'!$AI$1:$AJ$121</definedName>
    <definedName name="_xlnm._FilterDatabase" localSheetId="2" hidden="1">'Men Titles'!#REF!</definedName>
    <definedName name="_xlnm._FilterDatabase" localSheetId="4" hidden="1">'Men''s Records'!$B$61:$E$64</definedName>
    <definedName name="_xlnm._FilterDatabase" localSheetId="6" hidden="1">'Women''s Titles'!$A$2:$A$1482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31" l="1"/>
  <c r="M55" i="31"/>
  <c r="M51" i="31"/>
  <c r="M48" i="31"/>
  <c r="M49" i="31"/>
  <c r="M50" i="31"/>
  <c r="BT44" i="1" l="1"/>
  <c r="BT31" i="1"/>
  <c r="BR23" i="1"/>
  <c r="BQ23" i="1"/>
  <c r="BQ44" i="1"/>
  <c r="BQ40" i="1"/>
  <c r="BQ15" i="1"/>
  <c r="BQ36" i="1"/>
  <c r="BP23" i="1"/>
  <c r="BP44" i="1"/>
  <c r="BO40" i="1"/>
  <c r="BM40" i="1"/>
  <c r="FX83" i="27"/>
  <c r="FU83" i="27"/>
  <c r="EU86" i="27"/>
  <c r="EU84" i="27"/>
  <c r="EU83" i="27"/>
  <c r="EU80" i="27"/>
  <c r="EP84" i="27"/>
  <c r="EP81" i="27"/>
  <c r="DU86" i="27"/>
  <c r="DU84" i="27"/>
  <c r="DU83" i="27"/>
  <c r="DU80" i="27"/>
  <c r="DQ84" i="27"/>
  <c r="DQ81" i="27"/>
  <c r="DQ80" i="27"/>
  <c r="DL89" i="27"/>
  <c r="CE89" i="27"/>
  <c r="BP91" i="27"/>
  <c r="BP90" i="27"/>
  <c r="BM91" i="27"/>
  <c r="BM90" i="27"/>
  <c r="BJ91" i="27"/>
  <c r="BJ90" i="27"/>
  <c r="BE91" i="27"/>
  <c r="BE90" i="27"/>
  <c r="AX91" i="27"/>
  <c r="AX89" i="27"/>
  <c r="AX59" i="27"/>
  <c r="AS91" i="27"/>
  <c r="AS59" i="27"/>
  <c r="AP59" i="27"/>
  <c r="AI106" i="27"/>
  <c r="AI105" i="27"/>
  <c r="AI104" i="27"/>
  <c r="AI103" i="27"/>
  <c r="AI102" i="27"/>
  <c r="AI100" i="27"/>
  <c r="AI99" i="27"/>
  <c r="AI98" i="27"/>
  <c r="AI97" i="27"/>
  <c r="AI96" i="27"/>
  <c r="AI95" i="27"/>
  <c r="AI94" i="27"/>
  <c r="AI93" i="27"/>
  <c r="AI92" i="27"/>
  <c r="AI91" i="27"/>
  <c r="AI90" i="27"/>
  <c r="AI88" i="27"/>
  <c r="AI86" i="27"/>
  <c r="AI84" i="27"/>
  <c r="AI83" i="27"/>
  <c r="AI82" i="27"/>
  <c r="AI81" i="27"/>
  <c r="AI80" i="27"/>
  <c r="AI76" i="27"/>
  <c r="AI75" i="27"/>
  <c r="AI74" i="27"/>
  <c r="AF106" i="27"/>
  <c r="AF105" i="27"/>
  <c r="AF104" i="27"/>
  <c r="AF103" i="27"/>
  <c r="AF102" i="27"/>
  <c r="AF100" i="27"/>
  <c r="AF99" i="27"/>
  <c r="AF98" i="27"/>
  <c r="AF97" i="27"/>
  <c r="AF96" i="27"/>
  <c r="AF95" i="27"/>
  <c r="AF94" i="27"/>
  <c r="AF93" i="27"/>
  <c r="AF92" i="27"/>
  <c r="AF91" i="27"/>
  <c r="AF90" i="27"/>
  <c r="AF86" i="27"/>
  <c r="AF84" i="27"/>
  <c r="AF83" i="27"/>
  <c r="AF82" i="27"/>
  <c r="AF81" i="27"/>
  <c r="AF80" i="27"/>
  <c r="AF76" i="27"/>
  <c r="AF75" i="27"/>
  <c r="AF74" i="27"/>
  <c r="AF73" i="27"/>
  <c r="AF72" i="27"/>
  <c r="AF71" i="27"/>
  <c r="AF70" i="27"/>
  <c r="AF67" i="27"/>
  <c r="AF66" i="27"/>
  <c r="AF65" i="27"/>
  <c r="AF62" i="27"/>
  <c r="AF59" i="27"/>
  <c r="AF58" i="27"/>
  <c r="AF57" i="27"/>
  <c r="AF55" i="27"/>
  <c r="AF54" i="27"/>
  <c r="AF52" i="27"/>
  <c r="AF51" i="27"/>
  <c r="AF50" i="27"/>
  <c r="AF49" i="27"/>
  <c r="AF46" i="27"/>
  <c r="AF45" i="27"/>
  <c r="AF44" i="27"/>
  <c r="AF43" i="27"/>
  <c r="AF42" i="27"/>
  <c r="AF41" i="27"/>
  <c r="AF39" i="27"/>
  <c r="AF38" i="27"/>
  <c r="AF37" i="27"/>
  <c r="AF36" i="27"/>
  <c r="AF35" i="27"/>
  <c r="AF33" i="27"/>
  <c r="AF32" i="27"/>
  <c r="AF29" i="27"/>
  <c r="AF28" i="27"/>
  <c r="AC106" i="27"/>
  <c r="AC105" i="27"/>
  <c r="AC104" i="27"/>
  <c r="AC103" i="27"/>
  <c r="AC102" i="27"/>
  <c r="AC100" i="27"/>
  <c r="AC99" i="27"/>
  <c r="AC98" i="27"/>
  <c r="AC97" i="27"/>
  <c r="AC96" i="27"/>
  <c r="AC95" i="27"/>
  <c r="AC94" i="27"/>
  <c r="AC93" i="27"/>
  <c r="AC92" i="27"/>
  <c r="AC91" i="27"/>
  <c r="AC90" i="27"/>
  <c r="AC86" i="27"/>
  <c r="AC84" i="27"/>
  <c r="AC83" i="27"/>
  <c r="AC82" i="27"/>
  <c r="AC81" i="27"/>
  <c r="AC80" i="27"/>
  <c r="AC78" i="27"/>
  <c r="AC76" i="27"/>
  <c r="AC75" i="27"/>
  <c r="AC74" i="27"/>
  <c r="AC73" i="27"/>
  <c r="AC72" i="27"/>
  <c r="AC70" i="27"/>
  <c r="AC67" i="27"/>
  <c r="AC62" i="27"/>
  <c r="AC59" i="27"/>
  <c r="AC58" i="27"/>
  <c r="AC57" i="27"/>
  <c r="AC52" i="27"/>
  <c r="AC50" i="27"/>
  <c r="AC49" i="27"/>
  <c r="AC46" i="27"/>
  <c r="AC45" i="27"/>
  <c r="AC44" i="27"/>
  <c r="AC43" i="27"/>
  <c r="AC41" i="27"/>
  <c r="AC39" i="27"/>
  <c r="AC37" i="27"/>
  <c r="AC36" i="27"/>
  <c r="AC35" i="27"/>
  <c r="AC34" i="27"/>
  <c r="AC33" i="27"/>
  <c r="AC32" i="27"/>
  <c r="AC29" i="27"/>
  <c r="X106" i="27"/>
  <c r="X105" i="27"/>
  <c r="X104" i="27"/>
  <c r="X103" i="27"/>
  <c r="X102" i="27"/>
  <c r="X100" i="27"/>
  <c r="X99" i="27"/>
  <c r="X98" i="27"/>
  <c r="X97" i="27"/>
  <c r="X96" i="27"/>
  <c r="X95" i="27"/>
  <c r="X94" i="27"/>
  <c r="X93" i="27"/>
  <c r="X92" i="27"/>
  <c r="X91" i="27"/>
  <c r="X90" i="27"/>
  <c r="X88" i="27"/>
  <c r="X86" i="27"/>
  <c r="X84" i="27"/>
  <c r="X83" i="27"/>
  <c r="X81" i="27"/>
  <c r="X80" i="27"/>
  <c r="X78" i="27"/>
  <c r="X77" i="27"/>
  <c r="X76" i="27"/>
  <c r="X73" i="27"/>
  <c r="X72" i="27"/>
  <c r="X71" i="27"/>
  <c r="X67" i="27"/>
  <c r="X66" i="27"/>
  <c r="X65" i="27"/>
  <c r="X59" i="27"/>
  <c r="X58" i="27"/>
  <c r="X57" i="27"/>
  <c r="X55" i="27"/>
  <c r="X54" i="27"/>
  <c r="X52" i="27"/>
  <c r="X51" i="27"/>
  <c r="X49" i="27"/>
  <c r="X47" i="27"/>
  <c r="X46" i="27"/>
  <c r="X44" i="27"/>
  <c r="X43" i="27"/>
  <c r="X42" i="27"/>
  <c r="X41" i="27"/>
  <c r="X39" i="27"/>
  <c r="X38" i="27"/>
  <c r="X37" i="27"/>
  <c r="X31" i="27"/>
  <c r="Q105" i="27"/>
  <c r="Q104" i="27"/>
  <c r="Q103" i="27"/>
  <c r="Q102" i="27"/>
  <c r="Q100" i="27"/>
  <c r="Q98" i="27"/>
  <c r="Q97" i="27"/>
  <c r="Q96" i="27"/>
  <c r="Q95" i="27"/>
  <c r="Q94" i="27"/>
  <c r="Q93" i="27"/>
  <c r="Q92" i="27"/>
  <c r="Q91" i="27"/>
  <c r="Q90" i="27"/>
  <c r="Q89" i="27"/>
  <c r="Q88" i="27"/>
  <c r="Q86" i="27"/>
  <c r="Q84" i="27"/>
  <c r="Q83" i="27"/>
  <c r="Q82" i="27"/>
  <c r="Q80" i="27"/>
  <c r="Q78" i="27"/>
  <c r="Q76" i="27"/>
  <c r="Q75" i="27"/>
  <c r="Q74" i="27"/>
  <c r="Q73" i="27"/>
  <c r="Q71" i="27"/>
  <c r="Q70" i="27"/>
  <c r="Q68" i="27"/>
  <c r="Q66" i="27"/>
  <c r="Q65" i="27"/>
  <c r="Q62" i="27"/>
  <c r="Q61" i="27"/>
  <c r="Q58" i="27"/>
  <c r="Q57" i="27"/>
  <c r="Q56" i="27"/>
  <c r="Q55" i="27"/>
  <c r="Q54" i="27"/>
  <c r="Q53" i="27"/>
  <c r="Q52" i="27"/>
  <c r="Q51" i="27"/>
  <c r="Q50" i="27"/>
  <c r="Q49" i="27"/>
  <c r="Q46" i="27"/>
  <c r="Q45" i="27"/>
  <c r="Q44" i="27"/>
  <c r="Q42" i="27"/>
  <c r="Q41" i="27"/>
  <c r="Q38" i="27"/>
  <c r="Q37" i="27"/>
  <c r="Q35" i="27"/>
  <c r="Q34" i="27"/>
  <c r="Q32" i="27"/>
  <c r="Q31" i="27"/>
  <c r="Q29" i="27"/>
  <c r="Q28" i="27"/>
  <c r="Q27" i="27"/>
  <c r="Q26" i="27"/>
  <c r="Q25" i="27"/>
  <c r="Q24" i="27"/>
  <c r="Q18" i="27"/>
  <c r="Q13" i="27"/>
  <c r="Q10" i="27"/>
  <c r="N94" i="27"/>
  <c r="N76" i="27"/>
  <c r="N73" i="27"/>
  <c r="N72" i="27"/>
  <c r="N71" i="27"/>
  <c r="N68" i="27"/>
  <c r="N67" i="27"/>
  <c r="N65" i="27"/>
  <c r="N58" i="27"/>
  <c r="N57" i="27"/>
  <c r="N51" i="27"/>
  <c r="N39" i="27"/>
  <c r="N33" i="27"/>
  <c r="N27" i="27"/>
  <c r="N26" i="27"/>
  <c r="N25" i="27"/>
  <c r="N24" i="27"/>
  <c r="N15" i="27"/>
  <c r="N12" i="27"/>
  <c r="K105" i="27"/>
  <c r="K84" i="27"/>
  <c r="K76" i="27"/>
  <c r="K74" i="27"/>
  <c r="K73" i="27"/>
  <c r="K68" i="27"/>
  <c r="K59" i="27"/>
  <c r="K58" i="27"/>
  <c r="K57" i="27"/>
  <c r="K55" i="27"/>
  <c r="K54" i="27"/>
  <c r="K51" i="27"/>
  <c r="K49" i="27"/>
  <c r="K46" i="27"/>
  <c r="K39" i="27"/>
  <c r="K37" i="27"/>
  <c r="K33" i="27"/>
  <c r="K27" i="27"/>
  <c r="K26" i="27"/>
  <c r="K24" i="27"/>
  <c r="G84" i="27"/>
  <c r="G81" i="27"/>
  <c r="G80" i="27"/>
  <c r="G78" i="27"/>
  <c r="G76" i="27"/>
  <c r="G73" i="27"/>
  <c r="G72" i="27"/>
  <c r="G71" i="27"/>
  <c r="G59" i="27"/>
  <c r="G51" i="27"/>
  <c r="G47" i="27"/>
  <c r="G46" i="27"/>
  <c r="G43" i="27"/>
  <c r="G40" i="27"/>
  <c r="G39" i="27"/>
  <c r="G27" i="27"/>
  <c r="G16" i="27"/>
  <c r="GD101" i="24" l="1"/>
  <c r="GD100" i="24"/>
  <c r="GB101" i="24"/>
  <c r="GB100" i="24"/>
  <c r="FZ103" i="24"/>
  <c r="EZ103" i="24"/>
  <c r="EP103" i="24"/>
  <c r="DX103" i="24"/>
  <c r="DT100" i="24"/>
  <c r="DT99" i="24"/>
  <c r="DP103" i="24"/>
  <c r="DH104" i="24"/>
  <c r="CN106" i="24"/>
  <c r="CN105" i="24"/>
  <c r="CK106" i="24"/>
  <c r="CD104" i="24"/>
  <c r="BO106" i="24"/>
  <c r="BO105" i="24"/>
  <c r="BM106" i="24"/>
  <c r="BM105" i="24"/>
  <c r="BK106" i="24"/>
  <c r="BK105" i="24"/>
  <c r="BG106" i="24"/>
  <c r="BG105" i="24"/>
  <c r="BG103" i="24"/>
  <c r="BG86" i="24"/>
  <c r="AZ106" i="24"/>
  <c r="AZ105" i="24"/>
  <c r="AZ104" i="24"/>
  <c r="AU106" i="24"/>
  <c r="AJ119" i="24"/>
  <c r="AJ118" i="24"/>
  <c r="AJ117" i="24"/>
  <c r="AJ115" i="24"/>
  <c r="AJ114" i="24"/>
  <c r="AJ113" i="24"/>
  <c r="AJ112" i="24"/>
  <c r="AJ111" i="24"/>
  <c r="AJ110" i="24"/>
  <c r="AJ109" i="24"/>
  <c r="AJ108" i="24"/>
  <c r="AJ107" i="24"/>
  <c r="AJ106" i="24"/>
  <c r="AJ105" i="24"/>
  <c r="AJ103" i="24"/>
  <c r="AJ101" i="24"/>
  <c r="AJ100" i="24"/>
  <c r="AJ99" i="24"/>
  <c r="AJ98" i="24"/>
  <c r="AJ90" i="24"/>
  <c r="AJ88" i="24"/>
  <c r="AJ85" i="24"/>
  <c r="AJ83" i="24"/>
  <c r="AJ82" i="24"/>
  <c r="AJ81" i="24"/>
  <c r="AJ80" i="24"/>
  <c r="AJ76" i="24"/>
  <c r="AJ71" i="24"/>
  <c r="AJ69" i="24"/>
  <c r="AJ68" i="24"/>
  <c r="AJ67" i="24"/>
  <c r="AJ66" i="24"/>
  <c r="AJ65" i="24"/>
  <c r="AJ64" i="24"/>
  <c r="AJ63" i="24"/>
  <c r="AJ62" i="24"/>
  <c r="AJ61" i="24"/>
  <c r="AJ58" i="24"/>
  <c r="AJ57" i="24"/>
  <c r="AJ56" i="24"/>
  <c r="AJ55" i="24"/>
  <c r="AJ54" i="24"/>
  <c r="AJ53" i="24"/>
  <c r="AJ51" i="24"/>
  <c r="AG121" i="24"/>
  <c r="AG120" i="24"/>
  <c r="AG119" i="24"/>
  <c r="AG118" i="24"/>
  <c r="AG117" i="24"/>
  <c r="AG115" i="24"/>
  <c r="AG114" i="24"/>
  <c r="AG113" i="24"/>
  <c r="AG110" i="24"/>
  <c r="AG109" i="24"/>
  <c r="AG108" i="24"/>
  <c r="AG107" i="24"/>
  <c r="AG106" i="24"/>
  <c r="AG100" i="24"/>
  <c r="AG99" i="24"/>
  <c r="AG98" i="24"/>
  <c r="AG92" i="24"/>
  <c r="AG90" i="24"/>
  <c r="AG88" i="24"/>
  <c r="AG87" i="24"/>
  <c r="AG85" i="24"/>
  <c r="AG83" i="24"/>
  <c r="AG82" i="24"/>
  <c r="AG81" i="24"/>
  <c r="AG76" i="24"/>
  <c r="AG75" i="24"/>
  <c r="AG73" i="24"/>
  <c r="AG72" i="24"/>
  <c r="AG71" i="24"/>
  <c r="AG69" i="24"/>
  <c r="AG67" i="24"/>
  <c r="AG65" i="24"/>
  <c r="AG64" i="24"/>
  <c r="AG63" i="24"/>
  <c r="AG62" i="24"/>
  <c r="AG61" i="24"/>
  <c r="AG60" i="24"/>
  <c r="AG58" i="24"/>
  <c r="AG57" i="24"/>
  <c r="AG56" i="24"/>
  <c r="AG55" i="24"/>
  <c r="AG54" i="24"/>
  <c r="AG53" i="24"/>
  <c r="AG51" i="24"/>
  <c r="AD121" i="24"/>
  <c r="AD120" i="24"/>
  <c r="AD119" i="24"/>
  <c r="AD118" i="24"/>
  <c r="AD117" i="24"/>
  <c r="AD113" i="24"/>
  <c r="AD110" i="24"/>
  <c r="AD109" i="24"/>
  <c r="AD108" i="24"/>
  <c r="AD107" i="24"/>
  <c r="AD106" i="24"/>
  <c r="AD101" i="24"/>
  <c r="AD100" i="24"/>
  <c r="AD99" i="24"/>
  <c r="AD98" i="24"/>
  <c r="AD91" i="24"/>
  <c r="AD85" i="24"/>
  <c r="AD83" i="24"/>
  <c r="AD82" i="24"/>
  <c r="AD81" i="24"/>
  <c r="AD78" i="24"/>
  <c r="AD76" i="24"/>
  <c r="AD75" i="24"/>
  <c r="AD73" i="24"/>
  <c r="AD72" i="24"/>
  <c r="AD71" i="24"/>
  <c r="AD69" i="24"/>
  <c r="AD68" i="24"/>
  <c r="AD67" i="24"/>
  <c r="AD66" i="24"/>
  <c r="AD65" i="24"/>
  <c r="AD63" i="24"/>
  <c r="AD62" i="24"/>
  <c r="AD61" i="24"/>
  <c r="AD60" i="24"/>
  <c r="AD59" i="24"/>
  <c r="AD58" i="24"/>
  <c r="AD57" i="24"/>
  <c r="AD56" i="24"/>
  <c r="AD55" i="24"/>
  <c r="AD54" i="24"/>
  <c r="AD53" i="24"/>
  <c r="AD52" i="24"/>
  <c r="AD51" i="24"/>
  <c r="Y120" i="24"/>
  <c r="Y119" i="24"/>
  <c r="Y118" i="24"/>
  <c r="Y117" i="24"/>
  <c r="Y113" i="24"/>
  <c r="Y112" i="24"/>
  <c r="Y110" i="24"/>
  <c r="Y109" i="24"/>
  <c r="Y108" i="24"/>
  <c r="Y107" i="24"/>
  <c r="Y106" i="24"/>
  <c r="Y105" i="24"/>
  <c r="Y103" i="24"/>
  <c r="Y100" i="24"/>
  <c r="Y99" i="24"/>
  <c r="Y98" i="24"/>
  <c r="Y83" i="24"/>
  <c r="Y82" i="24"/>
  <c r="Y81" i="24"/>
  <c r="Y80" i="24"/>
  <c r="Y75" i="24"/>
  <c r="Y74" i="24"/>
  <c r="Y72" i="24"/>
  <c r="Y71" i="24"/>
  <c r="Y70" i="24"/>
  <c r="Y69" i="24"/>
  <c r="Y68" i="24"/>
  <c r="Y67" i="24"/>
  <c r="Y66" i="24"/>
  <c r="Y65" i="24"/>
  <c r="Y64" i="24"/>
  <c r="Y63" i="24"/>
  <c r="Y62" i="24"/>
  <c r="Y61" i="24"/>
  <c r="Y60" i="24"/>
  <c r="Y59" i="24"/>
  <c r="Y58" i="24"/>
  <c r="Y57" i="24"/>
  <c r="Y56" i="24"/>
  <c r="Y55" i="24"/>
  <c r="Y54" i="24"/>
  <c r="Y53" i="24"/>
  <c r="Y52" i="24"/>
  <c r="Y51" i="24"/>
  <c r="Q121" i="24"/>
  <c r="Q120" i="24"/>
  <c r="Q119" i="24"/>
  <c r="Q118" i="24"/>
  <c r="Q117" i="24"/>
  <c r="Q115" i="24"/>
  <c r="Q113" i="24"/>
  <c r="Q112" i="24"/>
  <c r="Q111" i="24"/>
  <c r="Q110" i="24"/>
  <c r="Q109" i="24"/>
  <c r="Q108" i="24"/>
  <c r="Q106" i="24"/>
  <c r="Q105" i="24"/>
  <c r="Q104" i="24"/>
  <c r="Q103" i="24"/>
  <c r="Q102" i="24"/>
  <c r="Q101" i="24"/>
  <c r="Q100" i="24"/>
  <c r="Q99" i="24"/>
  <c r="Q98" i="24"/>
  <c r="Q90" i="24"/>
  <c r="Q88" i="24"/>
  <c r="Q83" i="24"/>
  <c r="Q82" i="24"/>
  <c r="Q76" i="24"/>
  <c r="Q75" i="24"/>
  <c r="Q72" i="24"/>
  <c r="Q66" i="24"/>
  <c r="Q65" i="24"/>
  <c r="Q64" i="24"/>
  <c r="Q63" i="24"/>
  <c r="Q62" i="24"/>
  <c r="Q61" i="24"/>
  <c r="Q59" i="24"/>
  <c r="Q58" i="24"/>
  <c r="Q57" i="24"/>
  <c r="Q56" i="24"/>
  <c r="Q55" i="24"/>
  <c r="Q54" i="24"/>
  <c r="Q53" i="24"/>
  <c r="Q52" i="24"/>
  <c r="Q51" i="24"/>
  <c r="Q50" i="24"/>
  <c r="Q49" i="24"/>
  <c r="Q48" i="24"/>
  <c r="Q47" i="24"/>
  <c r="Q45" i="24"/>
  <c r="Q44" i="24"/>
  <c r="Q15" i="24"/>
  <c r="O92" i="24"/>
  <c r="O91" i="24"/>
  <c r="O88" i="24"/>
  <c r="O82" i="24"/>
  <c r="O62" i="24"/>
  <c r="O52" i="24"/>
  <c r="O50" i="24"/>
  <c r="O49" i="24"/>
  <c r="O48" i="24"/>
  <c r="O47" i="24"/>
  <c r="O46" i="24"/>
  <c r="O44" i="24"/>
  <c r="O43" i="24"/>
  <c r="O42" i="24"/>
  <c r="O41" i="24"/>
  <c r="O39" i="24"/>
  <c r="O38" i="24"/>
  <c r="O34" i="24"/>
  <c r="O33" i="24"/>
  <c r="O28" i="24"/>
  <c r="O18" i="24"/>
  <c r="L82" i="24"/>
  <c r="L81" i="24"/>
  <c r="L64" i="24"/>
  <c r="L63" i="24"/>
  <c r="L62" i="24"/>
  <c r="L59" i="24"/>
  <c r="L58" i="24"/>
  <c r="L57" i="24"/>
  <c r="L53" i="24"/>
  <c r="L51" i="24"/>
  <c r="L50" i="24"/>
  <c r="L49" i="24"/>
  <c r="L48" i="24"/>
  <c r="L44" i="24"/>
  <c r="L43" i="24"/>
  <c r="L42" i="24"/>
  <c r="L40" i="24"/>
  <c r="L39" i="24"/>
  <c r="G96" i="24"/>
  <c r="G88" i="24"/>
  <c r="G87" i="24"/>
  <c r="G85" i="24"/>
  <c r="G83" i="24"/>
  <c r="G82" i="24"/>
  <c r="G81" i="24"/>
  <c r="G79" i="24"/>
  <c r="G74" i="24"/>
  <c r="G70" i="24"/>
  <c r="G68" i="24"/>
  <c r="G66" i="24"/>
  <c r="G63" i="24"/>
  <c r="G61" i="24"/>
  <c r="G60" i="24"/>
  <c r="G58" i="24"/>
  <c r="G45" i="24"/>
  <c r="G43" i="24"/>
  <c r="G39" i="24"/>
  <c r="G36" i="24"/>
  <c r="G33" i="24"/>
  <c r="G32" i="24"/>
  <c r="G28" i="24"/>
  <c r="G23" i="24"/>
  <c r="G21" i="24"/>
  <c r="G20" i="24"/>
  <c r="G17" i="24"/>
  <c r="G16" i="24"/>
  <c r="G14" i="24"/>
  <c r="G13" i="24"/>
  <c r="G12" i="24"/>
  <c r="G11" i="24"/>
  <c r="G9" i="24"/>
  <c r="G8" i="24"/>
  <c r="G7" i="24"/>
  <c r="G6" i="24"/>
  <c r="G5" i="24"/>
  <c r="G4" i="24"/>
  <c r="G3" i="24"/>
  <c r="CD239" i="29" l="1"/>
  <c r="CD235" i="29"/>
  <c r="CG199" i="29"/>
  <c r="CE199" i="29"/>
  <c r="CD199" i="29"/>
  <c r="CA199" i="29"/>
  <c r="CE192" i="29"/>
  <c r="CB192" i="29"/>
  <c r="CG161" i="29"/>
  <c r="CE161" i="29"/>
  <c r="CD161" i="29"/>
  <c r="CA161" i="29"/>
  <c r="CE155" i="29"/>
  <c r="CB155" i="29"/>
  <c r="CA155" i="29"/>
  <c r="CJ149" i="29"/>
  <c r="CJ107" i="29"/>
  <c r="CL86" i="29"/>
  <c r="CK86" i="29"/>
  <c r="CL82" i="29"/>
  <c r="CK82" i="29"/>
  <c r="CL78" i="29"/>
  <c r="CK78" i="29"/>
  <c r="CL73" i="29"/>
  <c r="CK73" i="29"/>
  <c r="CL65" i="29"/>
  <c r="CJ65" i="29"/>
  <c r="BF65" i="29"/>
  <c r="CL57" i="29"/>
  <c r="BF57" i="29"/>
  <c r="BF52" i="29"/>
  <c r="DA44" i="29"/>
  <c r="CZ44" i="29"/>
  <c r="CY44" i="29"/>
  <c r="CX44" i="29"/>
  <c r="CW44" i="29"/>
  <c r="CU44" i="29"/>
  <c r="CT44" i="29"/>
  <c r="CS44" i="29"/>
  <c r="CR44" i="29"/>
  <c r="CQ44" i="29"/>
  <c r="CP44" i="29"/>
  <c r="CO44" i="29"/>
  <c r="CN44" i="29"/>
  <c r="CM44" i="29"/>
  <c r="CL44" i="29"/>
  <c r="CK44" i="29"/>
  <c r="CI44" i="29"/>
  <c r="CG44" i="29"/>
  <c r="CE44" i="29"/>
  <c r="CD44" i="29"/>
  <c r="CC44" i="29"/>
  <c r="CB44" i="29"/>
  <c r="CA44" i="29"/>
  <c r="BW44" i="29"/>
  <c r="BV44" i="29"/>
  <c r="BU44" i="29"/>
  <c r="DA40" i="29"/>
  <c r="CZ40" i="29"/>
  <c r="CY40" i="29"/>
  <c r="CX40" i="29"/>
  <c r="CW40" i="29"/>
  <c r="CU40" i="29"/>
  <c r="CT40" i="29"/>
  <c r="CS40" i="29"/>
  <c r="CR40" i="29"/>
  <c r="CQ40" i="29"/>
  <c r="CP40" i="29"/>
  <c r="CO40" i="29"/>
  <c r="CN40" i="29"/>
  <c r="CM40" i="29"/>
  <c r="CL40" i="29"/>
  <c r="CK40" i="29"/>
  <c r="CG40" i="29"/>
  <c r="CE40" i="29"/>
  <c r="CD40" i="29"/>
  <c r="CC40" i="29"/>
  <c r="CB40" i="29"/>
  <c r="CA40" i="29"/>
  <c r="BW40" i="29"/>
  <c r="BV40" i="29"/>
  <c r="BU40" i="29"/>
  <c r="BT40" i="29"/>
  <c r="BS40" i="29"/>
  <c r="BR40" i="29"/>
  <c r="BQ40" i="29"/>
  <c r="BN40" i="29"/>
  <c r="BM40" i="29"/>
  <c r="BL40" i="29"/>
  <c r="BI40" i="29"/>
  <c r="BF40" i="29"/>
  <c r="BE40" i="29"/>
  <c r="BD40" i="29"/>
  <c r="BB40" i="29"/>
  <c r="BA40" i="29"/>
  <c r="AY40" i="29"/>
  <c r="AX40" i="29"/>
  <c r="AW40" i="29"/>
  <c r="AV40" i="29"/>
  <c r="AS40" i="29"/>
  <c r="AR40" i="29"/>
  <c r="AQ40" i="29"/>
  <c r="AP40" i="29"/>
  <c r="AO40" i="29"/>
  <c r="AN40" i="29"/>
  <c r="AL40" i="29"/>
  <c r="AK40" i="29"/>
  <c r="AJ40" i="29"/>
  <c r="AI40" i="29"/>
  <c r="AH40" i="29"/>
  <c r="AF40" i="29"/>
  <c r="AE40" i="29"/>
  <c r="AB40" i="29"/>
  <c r="AA40" i="29"/>
  <c r="DA36" i="29"/>
  <c r="CZ36" i="29"/>
  <c r="CY36" i="29"/>
  <c r="CX36" i="29"/>
  <c r="CW36" i="29"/>
  <c r="CU36" i="29"/>
  <c r="CT36" i="29"/>
  <c r="CS36" i="29"/>
  <c r="CR36" i="29"/>
  <c r="CQ36" i="29"/>
  <c r="CP36" i="29"/>
  <c r="CO36" i="29"/>
  <c r="CN36" i="29"/>
  <c r="CM36" i="29"/>
  <c r="CL36" i="29"/>
  <c r="CK36" i="29"/>
  <c r="CG36" i="29"/>
  <c r="CE36" i="29"/>
  <c r="CD36" i="29"/>
  <c r="CC36" i="29"/>
  <c r="CB36" i="29"/>
  <c r="CA36" i="29"/>
  <c r="BY36" i="29"/>
  <c r="BW36" i="29"/>
  <c r="BV36" i="29"/>
  <c r="BU36" i="29"/>
  <c r="BT36" i="29"/>
  <c r="BS36" i="29"/>
  <c r="BQ36" i="29"/>
  <c r="BN36" i="29"/>
  <c r="BI36" i="29"/>
  <c r="BF36" i="29"/>
  <c r="BE36" i="29"/>
  <c r="BD36" i="29"/>
  <c r="AY36" i="29"/>
  <c r="AW36" i="29"/>
  <c r="AV36" i="29"/>
  <c r="AS36" i="29"/>
  <c r="AR36" i="29"/>
  <c r="AQ36" i="29"/>
  <c r="AP36" i="29"/>
  <c r="AN36" i="29"/>
  <c r="AL36" i="29"/>
  <c r="AJ36" i="29"/>
  <c r="AI36" i="29"/>
  <c r="AH36" i="29"/>
  <c r="AG36" i="29"/>
  <c r="AF36" i="29"/>
  <c r="AE36" i="29"/>
  <c r="AB36" i="29"/>
  <c r="DA31" i="29"/>
  <c r="CZ31" i="29"/>
  <c r="CY31" i="29"/>
  <c r="CX31" i="29"/>
  <c r="CW31" i="29"/>
  <c r="CU31" i="29"/>
  <c r="CT31" i="29"/>
  <c r="CS31" i="29"/>
  <c r="CR31" i="29"/>
  <c r="CQ31" i="29"/>
  <c r="CP31" i="29"/>
  <c r="CO31" i="29"/>
  <c r="CN31" i="29"/>
  <c r="CM31" i="29"/>
  <c r="CL31" i="29"/>
  <c r="CK31" i="29"/>
  <c r="CI31" i="29"/>
  <c r="CG31" i="29"/>
  <c r="CE31" i="29"/>
  <c r="CD31" i="29"/>
  <c r="CB31" i="29"/>
  <c r="CA31" i="29"/>
  <c r="BY31" i="29"/>
  <c r="BX31" i="29"/>
  <c r="BW31" i="29"/>
  <c r="BT31" i="29"/>
  <c r="BS31" i="29"/>
  <c r="BR31" i="29"/>
  <c r="BN31" i="29"/>
  <c r="BM31" i="29"/>
  <c r="BL31" i="29"/>
  <c r="BF31" i="29"/>
  <c r="BE31" i="29"/>
  <c r="BD31" i="29"/>
  <c r="BB31" i="29"/>
  <c r="BA31" i="29"/>
  <c r="AY31" i="29"/>
  <c r="AX31" i="29"/>
  <c r="AV31" i="29"/>
  <c r="AT31" i="29"/>
  <c r="AS31" i="29"/>
  <c r="AQ31" i="29"/>
  <c r="AP31" i="29"/>
  <c r="AO31" i="29"/>
  <c r="AN31" i="29"/>
  <c r="AL31" i="29"/>
  <c r="AK31" i="29"/>
  <c r="AJ31" i="29"/>
  <c r="AD31" i="29"/>
  <c r="CZ23" i="29"/>
  <c r="CY23" i="29"/>
  <c r="CX23" i="29"/>
  <c r="CW23" i="29"/>
  <c r="CU23" i="29"/>
  <c r="CS23" i="29"/>
  <c r="CR23" i="29"/>
  <c r="CQ23" i="29"/>
  <c r="CP23" i="29"/>
  <c r="CO23" i="29"/>
  <c r="CN23" i="29"/>
  <c r="CM23" i="29"/>
  <c r="CL23" i="29"/>
  <c r="CK23" i="29"/>
  <c r="CJ23" i="29"/>
  <c r="CI23" i="29"/>
  <c r="CG23" i="29"/>
  <c r="CE23" i="29"/>
  <c r="CD23" i="29"/>
  <c r="CC23" i="29"/>
  <c r="CA23" i="29"/>
  <c r="BY23" i="29"/>
  <c r="BW23" i="29"/>
  <c r="BV23" i="29"/>
  <c r="BU23" i="29"/>
  <c r="BT23" i="29"/>
  <c r="BR23" i="29"/>
  <c r="BQ23" i="29"/>
  <c r="BO23" i="29"/>
  <c r="BM23" i="29"/>
  <c r="BL23" i="29"/>
  <c r="BI23" i="29"/>
  <c r="BH23" i="29"/>
  <c r="BE23" i="29"/>
  <c r="BD23" i="29"/>
  <c r="BC23" i="29"/>
  <c r="BB23" i="29"/>
  <c r="BA23" i="29"/>
  <c r="AZ23" i="29"/>
  <c r="AY23" i="29"/>
  <c r="AX23" i="29"/>
  <c r="AW23" i="29"/>
  <c r="AV23" i="29"/>
  <c r="AS23" i="29"/>
  <c r="AR23" i="29"/>
  <c r="AQ23" i="29"/>
  <c r="AO23" i="29"/>
  <c r="AN23" i="29"/>
  <c r="AK23" i="29"/>
  <c r="AJ23" i="29"/>
  <c r="AH23" i="29"/>
  <c r="AG23" i="29"/>
  <c r="AE23" i="29"/>
  <c r="AD23" i="29"/>
  <c r="AB23" i="29"/>
  <c r="AA23" i="29"/>
  <c r="Z23" i="29"/>
  <c r="Y23" i="29"/>
  <c r="X23" i="29"/>
  <c r="W23" i="29"/>
  <c r="Q23" i="29"/>
  <c r="L23" i="29"/>
  <c r="I23" i="29"/>
  <c r="CO19" i="29"/>
  <c r="BW19" i="29"/>
  <c r="BT19" i="29"/>
  <c r="BS19" i="29"/>
  <c r="BR19" i="29"/>
  <c r="BO19" i="29"/>
  <c r="BN19" i="29"/>
  <c r="BL19" i="29"/>
  <c r="BE19" i="29"/>
  <c r="BD19" i="29"/>
  <c r="AX19" i="29"/>
  <c r="AL19" i="29"/>
  <c r="AF19" i="29"/>
  <c r="Z19" i="29"/>
  <c r="Y19" i="29"/>
  <c r="X19" i="29"/>
  <c r="W19" i="29"/>
  <c r="N19" i="29"/>
  <c r="K19" i="29"/>
  <c r="CZ15" i="29"/>
  <c r="CE15" i="29"/>
  <c r="BW15" i="29"/>
  <c r="BU15" i="29"/>
  <c r="BT15" i="29"/>
  <c r="BO15" i="29"/>
  <c r="BF15" i="29"/>
  <c r="BE15" i="29"/>
  <c r="BD15" i="29"/>
  <c r="BB15" i="29"/>
  <c r="BA15" i="29"/>
  <c r="AX15" i="29"/>
  <c r="AV15" i="29"/>
  <c r="AS15" i="29"/>
  <c r="AL15" i="29"/>
  <c r="AJ15" i="29"/>
  <c r="AF15" i="29"/>
  <c r="Z15" i="29"/>
  <c r="Y15" i="29"/>
  <c r="W15" i="29"/>
  <c r="CE10" i="29"/>
  <c r="CB10" i="29"/>
  <c r="CA10" i="29"/>
  <c r="BY10" i="29"/>
  <c r="BW10" i="29"/>
  <c r="BT10" i="29"/>
  <c r="BS10" i="29"/>
  <c r="BR10" i="29"/>
  <c r="BF10" i="29"/>
  <c r="AX10" i="29"/>
  <c r="AT10" i="29"/>
  <c r="AS10" i="29"/>
  <c r="AP10" i="29"/>
  <c r="AM10" i="29"/>
  <c r="AL10" i="29"/>
  <c r="Z10" i="29"/>
  <c r="O10" i="29"/>
  <c r="CV257" i="23" l="1"/>
  <c r="CU257" i="23"/>
  <c r="CV254" i="23"/>
  <c r="CU254" i="23"/>
  <c r="CX250" i="23"/>
  <c r="CX213" i="23"/>
  <c r="CX199" i="23"/>
  <c r="CX173" i="23"/>
  <c r="CU167" i="23"/>
  <c r="CT167" i="23"/>
  <c r="CX161" i="23"/>
  <c r="CY148" i="23"/>
  <c r="DA119" i="23"/>
  <c r="CZ119" i="23"/>
  <c r="DA114" i="23"/>
  <c r="CY106" i="23"/>
  <c r="DA85" i="23"/>
  <c r="CZ85" i="23"/>
  <c r="DA81" i="23"/>
  <c r="CZ81" i="23"/>
  <c r="DA77" i="23"/>
  <c r="CZ77" i="23"/>
  <c r="DA72" i="23"/>
  <c r="CZ72" i="23"/>
  <c r="CX72" i="23"/>
  <c r="CG72" i="23"/>
  <c r="DA64" i="23"/>
  <c r="CZ64" i="23"/>
  <c r="CY64" i="23"/>
  <c r="DA56" i="23"/>
  <c r="DN43" i="23"/>
  <c r="DM43" i="23"/>
  <c r="DL43" i="23"/>
  <c r="DJ43" i="23"/>
  <c r="DI43" i="23"/>
  <c r="DH43" i="23"/>
  <c r="DG43" i="23"/>
  <c r="DF43" i="23"/>
  <c r="DE43" i="23"/>
  <c r="DD43" i="23"/>
  <c r="DC43" i="23"/>
  <c r="DB43" i="23"/>
  <c r="DA43" i="23"/>
  <c r="CZ43" i="23"/>
  <c r="CX43" i="23"/>
  <c r="CV43" i="23"/>
  <c r="CU43" i="23"/>
  <c r="CT43" i="23"/>
  <c r="CS43" i="23"/>
  <c r="CK43" i="23"/>
  <c r="CI43" i="23"/>
  <c r="CF43" i="23"/>
  <c r="CD43" i="23"/>
  <c r="CC43" i="23"/>
  <c r="CB43" i="23"/>
  <c r="CA43" i="23"/>
  <c r="BW43" i="23"/>
  <c r="BR43" i="23"/>
  <c r="BP43" i="23"/>
  <c r="BO43" i="23"/>
  <c r="BN43" i="23"/>
  <c r="BM43" i="23"/>
  <c r="BL43" i="23"/>
  <c r="BK43" i="23"/>
  <c r="BJ43" i="23"/>
  <c r="BI43" i="23"/>
  <c r="BH43" i="23"/>
  <c r="BE43" i="23"/>
  <c r="BD43" i="23"/>
  <c r="BC43" i="23"/>
  <c r="BB43" i="23"/>
  <c r="BA43" i="23"/>
  <c r="AZ43" i="23"/>
  <c r="AX43" i="23"/>
  <c r="DP39" i="23"/>
  <c r="DO39" i="23"/>
  <c r="DN39" i="23"/>
  <c r="DM39" i="23"/>
  <c r="DL39" i="23"/>
  <c r="DJ39" i="23"/>
  <c r="DI39" i="23"/>
  <c r="DH39" i="23"/>
  <c r="DE39" i="23"/>
  <c r="DD39" i="23"/>
  <c r="DC39" i="23"/>
  <c r="DB39" i="23"/>
  <c r="DA39" i="23"/>
  <c r="CU39" i="23"/>
  <c r="CT39" i="23"/>
  <c r="CS39" i="23"/>
  <c r="CM39" i="23"/>
  <c r="CK39" i="23"/>
  <c r="CI39" i="23"/>
  <c r="CH39" i="23"/>
  <c r="CF39" i="23"/>
  <c r="CD39" i="23"/>
  <c r="CC39" i="23"/>
  <c r="CB39" i="23"/>
  <c r="BW39" i="23"/>
  <c r="BV39" i="23"/>
  <c r="BT39" i="23"/>
  <c r="BS39" i="23"/>
  <c r="BR39" i="23"/>
  <c r="BP39" i="23"/>
  <c r="BN39" i="23"/>
  <c r="BL39" i="23"/>
  <c r="BK39" i="23"/>
  <c r="BJ39" i="23"/>
  <c r="BI39" i="23"/>
  <c r="BH39" i="23"/>
  <c r="BG39" i="23"/>
  <c r="BE39" i="23"/>
  <c r="BD39" i="23"/>
  <c r="BC39" i="23"/>
  <c r="BB39" i="23"/>
  <c r="BA39" i="23"/>
  <c r="AZ39" i="23"/>
  <c r="AX39" i="23"/>
  <c r="DP35" i="23"/>
  <c r="DO35" i="23"/>
  <c r="DN35" i="23"/>
  <c r="DM35" i="23"/>
  <c r="DL35" i="23"/>
  <c r="DH35" i="23"/>
  <c r="DE35" i="23"/>
  <c r="DD35" i="23"/>
  <c r="DC35" i="23"/>
  <c r="DB35" i="23"/>
  <c r="DA35" i="23"/>
  <c r="CV35" i="23"/>
  <c r="CU35" i="23"/>
  <c r="CT35" i="23"/>
  <c r="CS35" i="23"/>
  <c r="CL35" i="23"/>
  <c r="CF35" i="23"/>
  <c r="CD35" i="23"/>
  <c r="CC35" i="23"/>
  <c r="CB35" i="23"/>
  <c r="BY35" i="23"/>
  <c r="BW35" i="23"/>
  <c r="BV35" i="23"/>
  <c r="BT35" i="23"/>
  <c r="BS35" i="23"/>
  <c r="BR35" i="23"/>
  <c r="BP35" i="23"/>
  <c r="BO35" i="23"/>
  <c r="BN35" i="23"/>
  <c r="BM35" i="23"/>
  <c r="BL35" i="23"/>
  <c r="BJ35" i="23"/>
  <c r="BI35" i="23"/>
  <c r="BH35" i="23"/>
  <c r="BG35" i="23"/>
  <c r="BF35" i="23"/>
  <c r="BE35" i="23"/>
  <c r="BD35" i="23"/>
  <c r="BC35" i="23"/>
  <c r="BB35" i="23"/>
  <c r="BA35" i="23"/>
  <c r="AZ35" i="23"/>
  <c r="AY35" i="23"/>
  <c r="AX35" i="23"/>
  <c r="DO30" i="23"/>
  <c r="DN30" i="23"/>
  <c r="DM30" i="23"/>
  <c r="DL30" i="23"/>
  <c r="DH30" i="23"/>
  <c r="DG30" i="23"/>
  <c r="DE30" i="23"/>
  <c r="DD30" i="23"/>
  <c r="DC30" i="23"/>
  <c r="DB30" i="23"/>
  <c r="DA30" i="23"/>
  <c r="CZ30" i="23"/>
  <c r="CX30" i="23"/>
  <c r="CU30" i="23"/>
  <c r="CT30" i="23"/>
  <c r="CS30" i="23"/>
  <c r="CD30" i="23"/>
  <c r="CC30" i="23"/>
  <c r="CB30" i="23"/>
  <c r="CA30" i="23"/>
  <c r="BV30" i="23"/>
  <c r="BU30" i="23"/>
  <c r="BS30" i="23"/>
  <c r="BR30" i="23"/>
  <c r="BQ30" i="23"/>
  <c r="BP30" i="23"/>
  <c r="BO30" i="23"/>
  <c r="BN30" i="23"/>
  <c r="BM30" i="23"/>
  <c r="BL30" i="23"/>
  <c r="BK30" i="23"/>
  <c r="BJ30" i="23"/>
  <c r="BI30" i="23"/>
  <c r="BH30" i="23"/>
  <c r="BG30" i="23"/>
  <c r="BF30" i="23"/>
  <c r="BE30" i="23"/>
  <c r="BD30" i="23"/>
  <c r="BC30" i="23"/>
  <c r="BB30" i="23"/>
  <c r="BA30" i="23"/>
  <c r="AZ30" i="23"/>
  <c r="AY30" i="23"/>
  <c r="AX30" i="23"/>
  <c r="DP22" i="23"/>
  <c r="DO22" i="23"/>
  <c r="DN22" i="23"/>
  <c r="DM22" i="23"/>
  <c r="DL22" i="23"/>
  <c r="DJ22" i="23"/>
  <c r="DH22" i="23"/>
  <c r="DG22" i="23"/>
  <c r="DF22" i="23"/>
  <c r="DE22" i="23"/>
  <c r="DD22" i="23"/>
  <c r="DC22" i="23"/>
  <c r="DA22" i="23"/>
  <c r="CZ22" i="23"/>
  <c r="CY22" i="23"/>
  <c r="CX22" i="23"/>
  <c r="CW22" i="23"/>
  <c r="CV22" i="23"/>
  <c r="CU22" i="23"/>
  <c r="CT22" i="23"/>
  <c r="CS22" i="23"/>
  <c r="CK22" i="23"/>
  <c r="CI22" i="23"/>
  <c r="CD22" i="23"/>
  <c r="CC22" i="23"/>
  <c r="BW22" i="23"/>
  <c r="BV22" i="23"/>
  <c r="BS22" i="23"/>
  <c r="BM22" i="23"/>
  <c r="BL22" i="23"/>
  <c r="BK22" i="23"/>
  <c r="BJ22" i="23"/>
  <c r="BI22" i="23"/>
  <c r="BH22" i="23"/>
  <c r="BF22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R22" i="23"/>
  <c r="AQ22" i="23"/>
  <c r="N22" i="23"/>
  <c r="CM18" i="23"/>
  <c r="CL18" i="23"/>
  <c r="CI18" i="23"/>
  <c r="CC18" i="23"/>
  <c r="BI18" i="23"/>
  <c r="AY18" i="23"/>
  <c r="AW18" i="23"/>
  <c r="AV18" i="23"/>
  <c r="AU18" i="23"/>
  <c r="AT18" i="23"/>
  <c r="AS18" i="23"/>
  <c r="AQ18" i="23"/>
  <c r="AP18" i="23"/>
  <c r="AO18" i="23"/>
  <c r="AN18" i="23"/>
  <c r="AL18" i="23"/>
  <c r="AK18" i="23"/>
  <c r="AG18" i="23"/>
  <c r="AF18" i="23"/>
  <c r="AA18" i="23"/>
  <c r="Q18" i="23"/>
  <c r="CC14" i="23"/>
  <c r="CB14" i="23"/>
  <c r="BK14" i="23"/>
  <c r="BJ14" i="23"/>
  <c r="BI14" i="23"/>
  <c r="BF14" i="23"/>
  <c r="BE14" i="23"/>
  <c r="BD14" i="23"/>
  <c r="AZ14" i="23"/>
  <c r="AX14" i="23"/>
  <c r="AW14" i="23"/>
  <c r="AV14" i="23"/>
  <c r="AU14" i="23"/>
  <c r="AQ14" i="23"/>
  <c r="AP14" i="23"/>
  <c r="AO14" i="23"/>
  <c r="AM14" i="23"/>
  <c r="AL14" i="23"/>
  <c r="AP10" i="23"/>
  <c r="CQ9" i="23"/>
  <c r="CI9" i="23"/>
  <c r="CH9" i="23"/>
  <c r="CF9" i="23"/>
  <c r="CD9" i="23"/>
  <c r="CC9" i="23"/>
  <c r="CB9" i="23"/>
  <c r="BZ9" i="23"/>
  <c r="BU9" i="23"/>
  <c r="BQ9" i="23"/>
  <c r="BO9" i="23"/>
  <c r="BM9" i="23"/>
  <c r="BJ9" i="23"/>
  <c r="BH9" i="23"/>
  <c r="BG9" i="23"/>
  <c r="BE9" i="23"/>
  <c r="AR9" i="23"/>
  <c r="AP9" i="23"/>
  <c r="AL9" i="23"/>
  <c r="AI9" i="23"/>
  <c r="AF9" i="23"/>
  <c r="AE9" i="23"/>
  <c r="AA9" i="23"/>
  <c r="V9" i="23"/>
  <c r="T9" i="23"/>
  <c r="S9" i="23"/>
  <c r="P9" i="23"/>
  <c r="O9" i="23"/>
  <c r="M9" i="23"/>
  <c r="L9" i="23"/>
  <c r="K9" i="23"/>
  <c r="J9" i="23"/>
  <c r="H9" i="23"/>
  <c r="G9" i="23"/>
  <c r="F9" i="23"/>
  <c r="E9" i="23"/>
  <c r="D9" i="23"/>
  <c r="C9" i="23"/>
  <c r="B9" i="23"/>
  <c r="V10" i="1"/>
  <c r="AX15" i="1"/>
  <c r="AX23" i="1"/>
  <c r="AX44" i="1"/>
  <c r="AX40" i="1"/>
  <c r="AX36" i="1"/>
  <c r="AX31" i="1"/>
  <c r="AP10" i="1"/>
  <c r="AP11" i="1"/>
  <c r="BL31" i="1"/>
  <c r="BK31" i="1"/>
  <c r="BK23" i="1"/>
  <c r="BK44" i="1"/>
  <c r="BK40" i="1"/>
  <c r="BK15" i="1"/>
  <c r="AY23" i="1"/>
  <c r="AY19" i="1"/>
  <c r="AY36" i="1"/>
  <c r="AY31" i="1"/>
  <c r="AZ31" i="1"/>
  <c r="AZ15" i="1"/>
  <c r="AZ36" i="1"/>
  <c r="AZ40" i="1"/>
  <c r="AZ23" i="1"/>
  <c r="AZ44" i="1"/>
  <c r="BA23" i="1"/>
  <c r="BA44" i="1"/>
  <c r="BA40" i="1"/>
  <c r="BA36" i="1"/>
  <c r="BA31" i="1"/>
  <c r="BB40" i="1"/>
  <c r="BB23" i="1"/>
  <c r="BB44" i="1"/>
  <c r="BB36" i="1"/>
  <c r="BB31" i="1"/>
  <c r="AA10" i="1"/>
  <c r="T10" i="1"/>
  <c r="S10" i="1"/>
  <c r="O10" i="1"/>
  <c r="M10" i="1"/>
  <c r="L10" i="1"/>
  <c r="K10" i="1"/>
  <c r="J10" i="1"/>
  <c r="H10" i="1"/>
  <c r="G10" i="1"/>
  <c r="F10" i="1"/>
  <c r="E10" i="1"/>
  <c r="D10" i="1"/>
  <c r="C10" i="1"/>
  <c r="B10" i="1"/>
  <c r="BC23" i="1"/>
  <c r="BC44" i="1"/>
  <c r="BC40" i="1"/>
  <c r="BC36" i="1"/>
  <c r="BC31" i="1"/>
  <c r="BD31" i="1"/>
  <c r="BD23" i="1"/>
  <c r="BD44" i="1"/>
  <c r="BD40" i="1"/>
  <c r="BD36" i="1"/>
  <c r="BF23" i="1"/>
  <c r="BF15" i="1"/>
  <c r="BE23" i="1"/>
  <c r="BE15" i="1"/>
  <c r="CP43" i="2"/>
  <c r="CP39" i="2"/>
  <c r="CP35" i="2"/>
  <c r="CP22" i="2"/>
  <c r="CP30" i="2"/>
  <c r="DE44" i="1"/>
  <c r="DE40" i="1"/>
  <c r="DE36" i="1"/>
  <c r="DE23" i="1"/>
  <c r="DE31" i="1"/>
  <c r="DD44" i="1"/>
  <c r="DD40" i="1"/>
  <c r="DD36" i="1"/>
  <c r="DD31" i="1"/>
  <c r="DD23" i="1"/>
  <c r="CO43" i="2"/>
  <c r="CO39" i="2"/>
  <c r="CO35" i="2"/>
  <c r="CO30" i="2"/>
  <c r="CO22" i="2"/>
  <c r="CO18" i="2"/>
  <c r="CI43" i="2" l="1"/>
  <c r="CI22" i="2"/>
  <c r="CI30" i="2"/>
  <c r="CX251" i="1"/>
  <c r="CX44" i="1"/>
  <c r="CX23" i="1"/>
  <c r="CX174" i="1"/>
  <c r="CX162" i="1"/>
  <c r="CX214" i="1"/>
  <c r="CX200" i="1"/>
  <c r="CX73" i="1"/>
  <c r="CX31" i="1"/>
  <c r="CJ148" i="2" l="1"/>
  <c r="CJ106" i="2"/>
  <c r="CJ64" i="2"/>
  <c r="CJ22" i="2"/>
  <c r="CY149" i="1"/>
  <c r="CY107" i="1"/>
  <c r="CY65" i="1"/>
  <c r="CY23" i="1"/>
  <c r="CL85" i="2"/>
  <c r="CL64" i="2"/>
  <c r="CL43" i="2"/>
  <c r="CL22" i="2"/>
  <c r="CL81" i="2"/>
  <c r="CL39" i="2"/>
  <c r="CL77" i="2"/>
  <c r="CL56" i="2"/>
  <c r="CL35" i="2"/>
  <c r="CL72" i="2"/>
  <c r="CL30" i="2"/>
  <c r="DA115" i="1"/>
  <c r="DA86" i="1"/>
  <c r="CZ65" i="1"/>
  <c r="DA65" i="1"/>
  <c r="DA82" i="1"/>
  <c r="DA78" i="1"/>
  <c r="DA57" i="1"/>
  <c r="DA73" i="1"/>
  <c r="DA36" i="1"/>
  <c r="DA120" i="1"/>
  <c r="CK22" i="2"/>
  <c r="CK43" i="2"/>
  <c r="CK85" i="2"/>
  <c r="CK81" i="2"/>
  <c r="CK39" i="2"/>
  <c r="CK77" i="2"/>
  <c r="CK35" i="2"/>
  <c r="CK72" i="2"/>
  <c r="CK30" i="2"/>
  <c r="CZ86" i="1"/>
  <c r="CZ44" i="1"/>
  <c r="CZ23" i="1"/>
  <c r="CZ82" i="1"/>
  <c r="CZ78" i="1"/>
  <c r="CZ120" i="1"/>
  <c r="CZ73" i="1"/>
  <c r="CZ31" i="1"/>
  <c r="AL10" i="1" l="1"/>
  <c r="AI10" i="1"/>
  <c r="AE10" i="1"/>
  <c r="AF10" i="1"/>
  <c r="AR23" i="1"/>
  <c r="AO15" i="1"/>
  <c r="AS19" i="1"/>
  <c r="DA44" i="1"/>
  <c r="DA23" i="1"/>
  <c r="DA40" i="1"/>
  <c r="DA31" i="1"/>
  <c r="CM43" i="2"/>
  <c r="CM39" i="2"/>
  <c r="CM22" i="2"/>
  <c r="CM35" i="2"/>
  <c r="CM30" i="2"/>
  <c r="DB44" i="1"/>
  <c r="DB40" i="1"/>
  <c r="DB36" i="1"/>
  <c r="DB31" i="1"/>
  <c r="CN22" i="2"/>
  <c r="CN43" i="2"/>
  <c r="CN39" i="2"/>
  <c r="CN30" i="2"/>
  <c r="CN35" i="2"/>
  <c r="DC23" i="1"/>
  <c r="DC44" i="1"/>
  <c r="DC40" i="1"/>
  <c r="DC36" i="1"/>
  <c r="DC31" i="1"/>
  <c r="CQ35" i="2"/>
  <c r="CQ39" i="2"/>
  <c r="CQ43" i="2"/>
  <c r="CQ22" i="2"/>
  <c r="CQ30" i="2"/>
  <c r="DF23" i="1"/>
  <c r="DF44" i="1"/>
  <c r="CR22" i="2"/>
  <c r="CR43" i="2"/>
  <c r="CR39" i="2"/>
  <c r="CR35" i="2"/>
  <c r="CR30" i="2"/>
  <c r="DG44" i="1"/>
  <c r="DG23" i="1"/>
  <c r="DG31" i="1"/>
  <c r="CS43" i="2"/>
  <c r="CS35" i="2"/>
  <c r="CS22" i="2"/>
  <c r="CS39" i="2"/>
  <c r="CS30" i="2"/>
  <c r="DH40" i="1"/>
  <c r="DH36" i="1"/>
  <c r="DH31" i="1"/>
  <c r="DH44" i="1"/>
  <c r="DH23" i="1"/>
  <c r="CT43" i="2"/>
  <c r="CT39" i="2"/>
  <c r="CT35" i="2"/>
  <c r="CT30" i="2"/>
  <c r="DI44" i="1"/>
  <c r="DI40" i="1"/>
  <c r="CW43" i="2"/>
  <c r="CW22" i="2"/>
  <c r="CW39" i="2"/>
  <c r="CW35" i="2"/>
  <c r="CW30" i="2"/>
  <c r="DJ40" i="1"/>
  <c r="DJ44" i="1"/>
  <c r="DJ23" i="1"/>
  <c r="CU43" i="2"/>
  <c r="CU39" i="2"/>
  <c r="CU35" i="2"/>
  <c r="CU30" i="2"/>
  <c r="CU22" i="2"/>
  <c r="DL44" i="1"/>
  <c r="DL23" i="1"/>
  <c r="DL40" i="1"/>
  <c r="DL36" i="1"/>
  <c r="DL31" i="1"/>
  <c r="CY35" i="2"/>
  <c r="CY39" i="2"/>
  <c r="CY43" i="2"/>
  <c r="CY22" i="2"/>
  <c r="CY30" i="2"/>
  <c r="DN44" i="1"/>
  <c r="DN40" i="1"/>
  <c r="DN36" i="1"/>
  <c r="DN31" i="1"/>
  <c r="DN23" i="1"/>
  <c r="CD238" i="2"/>
  <c r="CD234" i="2"/>
  <c r="CG198" i="2"/>
  <c r="CE198" i="2"/>
  <c r="CD198" i="2"/>
  <c r="CA198" i="2"/>
  <c r="CE191" i="2"/>
  <c r="CB191" i="2"/>
  <c r="CG160" i="2"/>
  <c r="CE160" i="2"/>
  <c r="CD160" i="2"/>
  <c r="CA160" i="2"/>
  <c r="CE154" i="2"/>
  <c r="CB154" i="2"/>
  <c r="CA154" i="2"/>
  <c r="BF64" i="2"/>
  <c r="BF56" i="2"/>
  <c r="BF51" i="2"/>
  <c r="DA43" i="2"/>
  <c r="CZ43" i="2"/>
  <c r="CX43" i="2"/>
  <c r="CG43" i="2"/>
  <c r="CE43" i="2"/>
  <c r="CD43" i="2"/>
  <c r="CC43" i="2"/>
  <c r="CB43" i="2"/>
  <c r="CA43" i="2"/>
  <c r="BW43" i="2"/>
  <c r="BV43" i="2"/>
  <c r="BU43" i="2"/>
  <c r="DA39" i="2"/>
  <c r="CZ39" i="2"/>
  <c r="CX39" i="2"/>
  <c r="CG39" i="2"/>
  <c r="CE39" i="2"/>
  <c r="CD39" i="2"/>
  <c r="CC39" i="2"/>
  <c r="CB39" i="2"/>
  <c r="CA39" i="2"/>
  <c r="BW39" i="2"/>
  <c r="BV39" i="2"/>
  <c r="BU39" i="2"/>
  <c r="BT39" i="2"/>
  <c r="BS39" i="2"/>
  <c r="BR39" i="2"/>
  <c r="BQ39" i="2"/>
  <c r="BN39" i="2"/>
  <c r="BM39" i="2"/>
  <c r="BL39" i="2"/>
  <c r="BI39" i="2"/>
  <c r="BF39" i="2"/>
  <c r="BE39" i="2"/>
  <c r="BD39" i="2"/>
  <c r="BB39" i="2"/>
  <c r="BA39" i="2"/>
  <c r="AY39" i="2"/>
  <c r="AX39" i="2"/>
  <c r="AW39" i="2"/>
  <c r="AV39" i="2"/>
  <c r="AS39" i="2"/>
  <c r="AR39" i="2"/>
  <c r="AQ39" i="2"/>
  <c r="AP39" i="2"/>
  <c r="AO39" i="2"/>
  <c r="AN39" i="2"/>
  <c r="AL39" i="2"/>
  <c r="AK39" i="2"/>
  <c r="AJ39" i="2"/>
  <c r="AI39" i="2"/>
  <c r="AH39" i="2"/>
  <c r="AF39" i="2"/>
  <c r="AE39" i="2"/>
  <c r="AB39" i="2"/>
  <c r="AA39" i="2"/>
  <c r="DA35" i="2"/>
  <c r="CZ35" i="2"/>
  <c r="CX35" i="2"/>
  <c r="CG35" i="2"/>
  <c r="CE35" i="2"/>
  <c r="CD35" i="2"/>
  <c r="CC35" i="2"/>
  <c r="CB35" i="2"/>
  <c r="CA35" i="2"/>
  <c r="BY35" i="2"/>
  <c r="BW35" i="2"/>
  <c r="BV35" i="2"/>
  <c r="BU35" i="2"/>
  <c r="BT35" i="2"/>
  <c r="BS35" i="2"/>
  <c r="BQ35" i="2"/>
  <c r="BN35" i="2"/>
  <c r="BI35" i="2"/>
  <c r="BF35" i="2"/>
  <c r="BE35" i="2"/>
  <c r="BD35" i="2"/>
  <c r="AY35" i="2"/>
  <c r="AW35" i="2"/>
  <c r="AV35" i="2"/>
  <c r="AS35" i="2"/>
  <c r="AR35" i="2"/>
  <c r="AQ35" i="2"/>
  <c r="AP35" i="2"/>
  <c r="AN35" i="2"/>
  <c r="AL35" i="2"/>
  <c r="AJ35" i="2"/>
  <c r="AI35" i="2"/>
  <c r="AH35" i="2"/>
  <c r="AG35" i="2"/>
  <c r="AF35" i="2"/>
  <c r="AE35" i="2"/>
  <c r="AB35" i="2"/>
  <c r="DA30" i="2"/>
  <c r="CZ30" i="2"/>
  <c r="CX30" i="2"/>
  <c r="CG30" i="2"/>
  <c r="CE30" i="2"/>
  <c r="CD30" i="2"/>
  <c r="CB30" i="2"/>
  <c r="CA30" i="2"/>
  <c r="BY30" i="2"/>
  <c r="BX30" i="2"/>
  <c r="BW30" i="2"/>
  <c r="BT30" i="2"/>
  <c r="BS30" i="2"/>
  <c r="BR30" i="2"/>
  <c r="BN30" i="2"/>
  <c r="BM30" i="2"/>
  <c r="BL30" i="2"/>
  <c r="BF30" i="2"/>
  <c r="BE30" i="2"/>
  <c r="BD30" i="2"/>
  <c r="BB30" i="2"/>
  <c r="BA30" i="2"/>
  <c r="AY30" i="2"/>
  <c r="AX30" i="2"/>
  <c r="AV30" i="2"/>
  <c r="AT30" i="2"/>
  <c r="AS30" i="2"/>
  <c r="AQ30" i="2"/>
  <c r="AP30" i="2"/>
  <c r="AO30" i="2"/>
  <c r="AN30" i="2"/>
  <c r="AL30" i="2"/>
  <c r="AK30" i="2"/>
  <c r="AJ30" i="2"/>
  <c r="AD30" i="2"/>
  <c r="CZ22" i="2"/>
  <c r="CX22" i="2"/>
  <c r="CG22" i="2"/>
  <c r="CE22" i="2"/>
  <c r="CD22" i="2"/>
  <c r="CC22" i="2"/>
  <c r="CA22" i="2"/>
  <c r="BY22" i="2"/>
  <c r="BW22" i="2"/>
  <c r="BV22" i="2"/>
  <c r="BU22" i="2"/>
  <c r="BT22" i="2"/>
  <c r="BR22" i="2"/>
  <c r="BQ22" i="2"/>
  <c r="BO22" i="2"/>
  <c r="BM22" i="2"/>
  <c r="BL22" i="2"/>
  <c r="BI22" i="2"/>
  <c r="BH22" i="2"/>
  <c r="BE22" i="2"/>
  <c r="BD22" i="2"/>
  <c r="BC22" i="2"/>
  <c r="BB22" i="2"/>
  <c r="BA22" i="2"/>
  <c r="AZ22" i="2"/>
  <c r="AY22" i="2"/>
  <c r="AX22" i="2"/>
  <c r="AW22" i="2"/>
  <c r="AV22" i="2"/>
  <c r="AS22" i="2"/>
  <c r="AR22" i="2"/>
  <c r="AQ22" i="2"/>
  <c r="AO22" i="2"/>
  <c r="AN22" i="2"/>
  <c r="AK22" i="2"/>
  <c r="AJ22" i="2"/>
  <c r="AH22" i="2"/>
  <c r="AG22" i="2"/>
  <c r="AE22" i="2"/>
  <c r="AD22" i="2"/>
  <c r="AB22" i="2"/>
  <c r="AA22" i="2"/>
  <c r="Z22" i="2"/>
  <c r="Y22" i="2"/>
  <c r="X22" i="2"/>
  <c r="W22" i="2"/>
  <c r="Q22" i="2"/>
  <c r="L22" i="2"/>
  <c r="I22" i="2"/>
  <c r="BW18" i="2"/>
  <c r="BT18" i="2"/>
  <c r="BS18" i="2"/>
  <c r="BR18" i="2"/>
  <c r="BO18" i="2"/>
  <c r="BN18" i="2"/>
  <c r="BL18" i="2"/>
  <c r="BE18" i="2"/>
  <c r="BD18" i="2"/>
  <c r="AX18" i="2"/>
  <c r="AL18" i="2"/>
  <c r="AF18" i="2"/>
  <c r="Z18" i="2"/>
  <c r="Y18" i="2"/>
  <c r="X18" i="2"/>
  <c r="W18" i="2"/>
  <c r="N18" i="2"/>
  <c r="K18" i="2"/>
  <c r="CZ14" i="2"/>
  <c r="CE14" i="2"/>
  <c r="BW14" i="2"/>
  <c r="BU14" i="2"/>
  <c r="BT14" i="2"/>
  <c r="BO14" i="2"/>
  <c r="BF14" i="2"/>
  <c r="BE14" i="2"/>
  <c r="BD14" i="2"/>
  <c r="BB14" i="2"/>
  <c r="BA14" i="2"/>
  <c r="AX14" i="2"/>
  <c r="AV14" i="2"/>
  <c r="AS14" i="2"/>
  <c r="AL14" i="2"/>
  <c r="AJ14" i="2"/>
  <c r="AF14" i="2"/>
  <c r="Z14" i="2"/>
  <c r="Y14" i="2"/>
  <c r="W14" i="2"/>
  <c r="CE9" i="2"/>
  <c r="CB9" i="2"/>
  <c r="CA9" i="2"/>
  <c r="BY9" i="2"/>
  <c r="BW9" i="2"/>
  <c r="BT9" i="2"/>
  <c r="BS9" i="2"/>
  <c r="BR9" i="2"/>
  <c r="BF9" i="2"/>
  <c r="AX9" i="2"/>
  <c r="AT9" i="2"/>
  <c r="AS9" i="2"/>
  <c r="AP9" i="2"/>
  <c r="AM9" i="2"/>
  <c r="AL9" i="2"/>
  <c r="Z9" i="2"/>
  <c r="O9" i="2"/>
  <c r="CV258" i="1"/>
  <c r="CU258" i="1"/>
  <c r="CV255" i="1"/>
  <c r="CU255" i="1"/>
  <c r="CU168" i="1"/>
  <c r="CT168" i="1"/>
  <c r="CG73" i="1"/>
  <c r="DM44" i="1"/>
  <c r="CV44" i="1"/>
  <c r="CU44" i="1"/>
  <c r="CT44" i="1"/>
  <c r="CS44" i="1"/>
  <c r="CK44" i="1"/>
  <c r="CI44" i="1"/>
  <c r="CF44" i="1"/>
  <c r="CD44" i="1"/>
  <c r="CC44" i="1"/>
  <c r="CB44" i="1"/>
  <c r="CA44" i="1"/>
  <c r="BW44" i="1"/>
  <c r="BR44" i="1"/>
  <c r="BO44" i="1"/>
  <c r="BN44" i="1"/>
  <c r="BM44" i="1"/>
  <c r="BL44" i="1"/>
  <c r="BJ44" i="1"/>
  <c r="BI44" i="1"/>
  <c r="BH44" i="1"/>
  <c r="BE44" i="1"/>
  <c r="DP40" i="1"/>
  <c r="DO40" i="1"/>
  <c r="DM40" i="1"/>
  <c r="CU40" i="1"/>
  <c r="CT40" i="1"/>
  <c r="CS40" i="1"/>
  <c r="CM40" i="1"/>
  <c r="CK40" i="1"/>
  <c r="CI40" i="1"/>
  <c r="CH40" i="1"/>
  <c r="CF40" i="1"/>
  <c r="CD40" i="1"/>
  <c r="CC40" i="1"/>
  <c r="CB40" i="1"/>
  <c r="BW40" i="1"/>
  <c r="BV40" i="1"/>
  <c r="BT40" i="1"/>
  <c r="BS40" i="1"/>
  <c r="BR40" i="1"/>
  <c r="BP40" i="1"/>
  <c r="BN40" i="1"/>
  <c r="BL40" i="1"/>
  <c r="BJ40" i="1"/>
  <c r="BI40" i="1"/>
  <c r="BH40" i="1"/>
  <c r="BG40" i="1"/>
  <c r="BE40" i="1"/>
  <c r="DP36" i="1"/>
  <c r="DO36" i="1"/>
  <c r="DM36" i="1"/>
  <c r="CV36" i="1"/>
  <c r="CU36" i="1"/>
  <c r="CT36" i="1"/>
  <c r="CS36" i="1"/>
  <c r="CL36" i="1"/>
  <c r="CF36" i="1"/>
  <c r="CD36" i="1"/>
  <c r="CC36" i="1"/>
  <c r="CB36" i="1"/>
  <c r="BY36" i="1"/>
  <c r="BW36" i="1"/>
  <c r="BV36" i="1"/>
  <c r="BT36" i="1"/>
  <c r="BS36" i="1"/>
  <c r="BR36" i="1"/>
  <c r="BP36" i="1"/>
  <c r="BO36" i="1"/>
  <c r="BN36" i="1"/>
  <c r="BM36" i="1"/>
  <c r="BL36" i="1"/>
  <c r="BJ36" i="1"/>
  <c r="BI36" i="1"/>
  <c r="BH36" i="1"/>
  <c r="BG36" i="1"/>
  <c r="BF36" i="1"/>
  <c r="BE36" i="1"/>
  <c r="DO31" i="1"/>
  <c r="DM31" i="1"/>
  <c r="CU31" i="1"/>
  <c r="CT31" i="1"/>
  <c r="CS31" i="1"/>
  <c r="CD31" i="1"/>
  <c r="CC31" i="1"/>
  <c r="CB31" i="1"/>
  <c r="CA31" i="1"/>
  <c r="BV31" i="1"/>
  <c r="BU31" i="1"/>
  <c r="BS31" i="1"/>
  <c r="BR31" i="1"/>
  <c r="BQ31" i="1"/>
  <c r="BP31" i="1"/>
  <c r="BO31" i="1"/>
  <c r="BN31" i="1"/>
  <c r="BM31" i="1"/>
  <c r="BJ31" i="1"/>
  <c r="BI31" i="1"/>
  <c r="BH31" i="1"/>
  <c r="BG31" i="1"/>
  <c r="BF31" i="1"/>
  <c r="BE31" i="1"/>
  <c r="DP23" i="1"/>
  <c r="DO23" i="1"/>
  <c r="DM23" i="1"/>
  <c r="CW23" i="1"/>
  <c r="CV23" i="1"/>
  <c r="CU23" i="1"/>
  <c r="CT23" i="1"/>
  <c r="CS23" i="1"/>
  <c r="CK23" i="1"/>
  <c r="CI23" i="1"/>
  <c r="CD23" i="1"/>
  <c r="CC23" i="1"/>
  <c r="BW23" i="1"/>
  <c r="BV23" i="1"/>
  <c r="BS23" i="1"/>
  <c r="BM23" i="1"/>
  <c r="BL23" i="1"/>
  <c r="BJ23" i="1"/>
  <c r="BI23" i="1"/>
  <c r="BH23" i="1"/>
  <c r="AW23" i="1"/>
  <c r="AV23" i="1"/>
  <c r="AU23" i="1"/>
  <c r="AT23" i="1"/>
  <c r="AQ23" i="1"/>
  <c r="N23" i="1"/>
  <c r="CM19" i="1"/>
  <c r="CL19" i="1"/>
  <c r="CI19" i="1"/>
  <c r="CC19" i="1"/>
  <c r="BI19" i="1"/>
  <c r="AW19" i="1"/>
  <c r="AV19" i="1"/>
  <c r="AU19" i="1"/>
  <c r="AT19" i="1"/>
  <c r="AQ19" i="1"/>
  <c r="AP19" i="1"/>
  <c r="AO19" i="1"/>
  <c r="AN19" i="1"/>
  <c r="AL19" i="1"/>
  <c r="AK19" i="1"/>
  <c r="AG19" i="1"/>
  <c r="AF19" i="1"/>
  <c r="AA19" i="1"/>
  <c r="Q19" i="1"/>
  <c r="CC15" i="1"/>
  <c r="CB15" i="1"/>
  <c r="BJ15" i="1"/>
  <c r="BI15" i="1"/>
  <c r="BD15" i="1"/>
  <c r="AW15" i="1"/>
  <c r="AV15" i="1"/>
  <c r="AU15" i="1"/>
  <c r="AQ15" i="1"/>
  <c r="AP15" i="1"/>
  <c r="AM15" i="1"/>
  <c r="AL15" i="1"/>
  <c r="CQ10" i="1"/>
  <c r="CI10" i="1"/>
  <c r="CH10" i="1"/>
  <c r="CF10" i="1"/>
  <c r="CD10" i="1"/>
  <c r="CC10" i="1"/>
  <c r="CB10" i="1"/>
  <c r="BZ10" i="1"/>
  <c r="BU10" i="1"/>
  <c r="BQ10" i="1"/>
  <c r="BO10" i="1"/>
  <c r="BM10" i="1"/>
  <c r="BJ10" i="1"/>
  <c r="BH10" i="1"/>
  <c r="BG10" i="1"/>
  <c r="BE10" i="1"/>
  <c r="AR10" i="1"/>
  <c r="P10" i="1"/>
</calcChain>
</file>

<file path=xl/sharedStrings.xml><?xml version="1.0" encoding="utf-8"?>
<sst xmlns="http://schemas.openxmlformats.org/spreadsheetml/2006/main" count="26175" uniqueCount="4063">
  <si>
    <t>Metropolitan Alleys</t>
  </si>
  <si>
    <t>Collin's Alleys</t>
  </si>
  <si>
    <t>Landmark Alleys</t>
  </si>
  <si>
    <t>Lehman Alleys</t>
  </si>
  <si>
    <t>Gettrost Alleys</t>
  </si>
  <si>
    <t>Zimpfer Grand Alleys</t>
  </si>
  <si>
    <t>Deibel Alleys</t>
  </si>
  <si>
    <t>Gettrost North Alleys</t>
  </si>
  <si>
    <t>Gettrost (Rogers') North Alleys</t>
  </si>
  <si>
    <t>College Inn Alleys</t>
  </si>
  <si>
    <t>Gettrost Recreation Alleys</t>
  </si>
  <si>
    <t>Adams Recreation Palace</t>
  </si>
  <si>
    <t>Burkholz Alleys</t>
  </si>
  <si>
    <t>Hi-Goodale Rec</t>
  </si>
  <si>
    <t>Distelhorst Alleys</t>
  </si>
  <si>
    <t>Hi-Chestnut Alleys</t>
  </si>
  <si>
    <t>Gettrost Rec Alleys</t>
  </si>
  <si>
    <t>Hilltop Recreation</t>
  </si>
  <si>
    <t>Riverview Rec</t>
  </si>
  <si>
    <t>College Inn</t>
  </si>
  <si>
    <t>Olentangy Village Lanes</t>
  </si>
  <si>
    <t>Knights of Columbus Alleys</t>
  </si>
  <si>
    <t>Riverview Lanes</t>
  </si>
  <si>
    <t>Parsons Rec/Swan Alleys</t>
  </si>
  <si>
    <t>Parsons Rec/Swan Lanes</t>
  </si>
  <si>
    <t>Broad-Olympic Lanes</t>
  </si>
  <si>
    <t>Linden Lanes</t>
  </si>
  <si>
    <t>Old Trail Lanes</t>
  </si>
  <si>
    <t>Main Lanes</t>
  </si>
  <si>
    <t>Olentangy Village/Linden</t>
  </si>
  <si>
    <t>Rainbow Lanes</t>
  </si>
  <si>
    <t>Riverview/Graceland</t>
  </si>
  <si>
    <t>Lincoln Lanes</t>
  </si>
  <si>
    <t>Northern Lights</t>
  </si>
  <si>
    <t>Riverview/Scioto</t>
  </si>
  <si>
    <t>Amos Lanes</t>
  </si>
  <si>
    <t>Berwick Lanes</t>
  </si>
  <si>
    <t>Western Lanes</t>
  </si>
  <si>
    <t>Holiday Lanes</t>
  </si>
  <si>
    <t>Gahanna Lanes</t>
  </si>
  <si>
    <t>Sequoia/Capri Lanes</t>
  </si>
  <si>
    <t>Piketon/Big Western</t>
  </si>
  <si>
    <t>Sawmill/Amos Lanes</t>
  </si>
  <si>
    <t>Seville Lanes</t>
  </si>
  <si>
    <t>Eastland Lanes</t>
  </si>
  <si>
    <t>Holiday/Eastland Lanes</t>
  </si>
  <si>
    <t>Main/Palace Lanes</t>
  </si>
  <si>
    <t>Piketon/Amos Lanes</t>
  </si>
  <si>
    <t>Fiesta/Sequoia Lanes</t>
  </si>
  <si>
    <t>Palace Lanes</t>
  </si>
  <si>
    <t>3C Lanes</t>
  </si>
  <si>
    <t>HP Lanes</t>
  </si>
  <si>
    <t>Sawmill Lanes</t>
  </si>
  <si>
    <t>Wayne Webb's Cols Bowl</t>
  </si>
  <si>
    <t>COVID</t>
  </si>
  <si>
    <t>MEN'S TEAM</t>
  </si>
  <si>
    <t>"The Bonds"</t>
  </si>
  <si>
    <t>"The Panics"</t>
  </si>
  <si>
    <t>"Weinachts"</t>
  </si>
  <si>
    <t>"The Marion Five"</t>
  </si>
  <si>
    <t>"Old Landmarks"</t>
  </si>
  <si>
    <t>"Smith Brothers"</t>
  </si>
  <si>
    <t>"Gambrinus"</t>
  </si>
  <si>
    <t>"Kulp Brick Company"</t>
  </si>
  <si>
    <t>"Schullmans"</t>
  </si>
  <si>
    <t>"Gold Tops"</t>
  </si>
  <si>
    <t>"F.C. Fodeys"</t>
  </si>
  <si>
    <t>"Hearn Machine Company"</t>
  </si>
  <si>
    <t>"Malto Breads"</t>
  </si>
  <si>
    <t>"Winn-Cypress #2"</t>
  </si>
  <si>
    <t>"Dorothy G's"</t>
  </si>
  <si>
    <t>"Pan Dandy Bread #1"</t>
  </si>
  <si>
    <t>"Munkel-Lamneck Furnace"</t>
  </si>
  <si>
    <t>"Whistle Company"</t>
  </si>
  <si>
    <t>"H.G. Watson Realtors"</t>
  </si>
  <si>
    <t>"May &amp; Co."</t>
  </si>
  <si>
    <t>"Munkel Furnace"</t>
  </si>
  <si>
    <t>"Craft Cleaners"</t>
  </si>
  <si>
    <t>"Neil House"</t>
  </si>
  <si>
    <t>"Gasco"</t>
  </si>
  <si>
    <t>"Birkenbach's Sports Goods"</t>
  </si>
  <si>
    <t>"Florence Furnaces"</t>
  </si>
  <si>
    <t>"Mattox Mens Wear"</t>
  </si>
  <si>
    <t>"Bennett Milk"</t>
  </si>
  <si>
    <t>"Glicks Furniture"</t>
  </si>
  <si>
    <t>"Merrick-Miller Dodge"</t>
  </si>
  <si>
    <t>"Franklin Plating"</t>
  </si>
  <si>
    <t>"Dawn Patrol"</t>
  </si>
  <si>
    <t>"Forrest Towel Supply"</t>
  </si>
  <si>
    <t>"Olentangy Pins"</t>
  </si>
  <si>
    <t>"Machine Jeffrey's"</t>
  </si>
  <si>
    <t>"Stag Bar Five"</t>
  </si>
  <si>
    <t>"Office-Machine Products"</t>
  </si>
  <si>
    <t>"Ohio Malleable Iron"</t>
  </si>
  <si>
    <t>"J.C. Liggett"</t>
  </si>
  <si>
    <t>"Century Chemical"</t>
  </si>
  <si>
    <t>"P.F. Gallo"</t>
  </si>
  <si>
    <t>"McVey Builders"</t>
  </si>
  <si>
    <t>"Brothers of Railway Clerks"</t>
  </si>
  <si>
    <t>"Machine Shop"</t>
  </si>
  <si>
    <t>"The Automatics"</t>
  </si>
  <si>
    <t>"New Seneca Hotel"</t>
  </si>
  <si>
    <t>"Helm Florists"</t>
  </si>
  <si>
    <t>"O.P. Gallo Tailors"</t>
  </si>
  <si>
    <t>"Bob Stewart Blacktop"</t>
  </si>
  <si>
    <t>"Certified Credit"</t>
  </si>
  <si>
    <t>"Gallo Tailors"</t>
  </si>
  <si>
    <t>"Jerry's Drive-In"</t>
  </si>
  <si>
    <t>"Holland Home Builders"</t>
  </si>
  <si>
    <t>"Philco -Bendix"</t>
  </si>
  <si>
    <t>"House of Trophies"</t>
  </si>
  <si>
    <t>"Columbus Builders Supply"</t>
  </si>
  <si>
    <t>"Breyfogle Builders #2"</t>
  </si>
  <si>
    <t>"Bargainland Stores"</t>
  </si>
  <si>
    <t>"Ace Bowling Supply"</t>
  </si>
  <si>
    <t>"Approved Roofing"</t>
  </si>
  <si>
    <t>"Buckeye Potato Chips"</t>
  </si>
  <si>
    <t>"Amos Lanes"</t>
  </si>
  <si>
    <t>"Falstaff 5"</t>
  </si>
  <si>
    <t>"Immke Buick"</t>
  </si>
  <si>
    <t>"Marte Pontiac"</t>
  </si>
  <si>
    <t>"Immke #2"</t>
  </si>
  <si>
    <t>"Immke Circle Leasing"</t>
  </si>
  <si>
    <t>"Immke Buick #1"</t>
  </si>
  <si>
    <t>"Len Immke Buick"</t>
  </si>
  <si>
    <t>"Seville Lanes"</t>
  </si>
  <si>
    <t>"Palace All Stars"</t>
  </si>
  <si>
    <t>"McCorkle Real Estate"</t>
  </si>
  <si>
    <t>"United Refrigeration"</t>
  </si>
  <si>
    <t>"Wolfies Lounge Too"</t>
  </si>
  <si>
    <t>"Wolfies Lounge II"</t>
  </si>
  <si>
    <t>"Starner's H&amp;C"</t>
  </si>
  <si>
    <t>"McCorkle R.E."</t>
  </si>
  <si>
    <t>"Contemporary Realty"</t>
  </si>
  <si>
    <t>"Llaneza Mem"</t>
  </si>
  <si>
    <t>"McCorkle R. E."</t>
  </si>
  <si>
    <t>"Cabletron"</t>
  </si>
  <si>
    <t>"Buckley's Pro Shop"</t>
  </si>
  <si>
    <t>"Data Transport"</t>
  </si>
  <si>
    <t>"Capri All House"</t>
  </si>
  <si>
    <t>"Capri Lanes"</t>
  </si>
  <si>
    <t>"Lanz Printing #3"</t>
  </si>
  <si>
    <t>"At Last"</t>
  </si>
  <si>
    <t>"The Bowling Academy"</t>
  </si>
  <si>
    <t>"Don Johnson Memorial"</t>
  </si>
  <si>
    <t>"Bob Hart's Bowlers Pro Shop"</t>
  </si>
  <si>
    <t>"Capri Lanes #1"</t>
  </si>
  <si>
    <t>"Tribute to Bob Brown"</t>
  </si>
  <si>
    <t>"Ye Olde Pro Shop"</t>
  </si>
  <si>
    <t>"WWCB #1"</t>
  </si>
  <si>
    <t>"Jimmy Johnson Real Estate"</t>
  </si>
  <si>
    <t>"Little Bear Golf"</t>
  </si>
  <si>
    <t>"D-2/DJMT"</t>
  </si>
  <si>
    <t>"Higgy Pop &amp; the Stooges"</t>
  </si>
  <si>
    <t>"Locked and Loaded"</t>
  </si>
  <si>
    <t>"Team Sequoia"</t>
  </si>
  <si>
    <t>"Team Storm"</t>
  </si>
  <si>
    <t>"Storm Nation"</t>
  </si>
  <si>
    <t>"Strikeforce"</t>
  </si>
  <si>
    <t>"Newt's Garage"</t>
  </si>
  <si>
    <t>Jack Reed</t>
  </si>
  <si>
    <t>Kip Selbach</t>
  </si>
  <si>
    <t>S. Fenner</t>
  </si>
  <si>
    <t>William Zimpfer</t>
  </si>
  <si>
    <t>Mason</t>
  </si>
  <si>
    <t>Frank Peterson</t>
  </si>
  <si>
    <t>Eddie Gettrost</t>
  </si>
  <si>
    <t>W. Streng</t>
  </si>
  <si>
    <t>C. Shott</t>
  </si>
  <si>
    <t>Jack Edwards</t>
  </si>
  <si>
    <t>Groff</t>
  </si>
  <si>
    <t>P. Riehl</t>
  </si>
  <si>
    <t>Fred Hearn</t>
  </si>
  <si>
    <t>E. Middendorf</t>
  </si>
  <si>
    <t>Ben Mowery</t>
  </si>
  <si>
    <t>J. Davis</t>
  </si>
  <si>
    <t>Buck Wisler</t>
  </si>
  <si>
    <t>Earl Emerson</t>
  </si>
  <si>
    <t>George Koetz</t>
  </si>
  <si>
    <t>Frank Frohnauer</t>
  </si>
  <si>
    <t>Earl Talhelm</t>
  </si>
  <si>
    <t>Sam Yoakum</t>
  </si>
  <si>
    <t>Frank Zimpfer</t>
  </si>
  <si>
    <t>H. Palmer</t>
  </si>
  <si>
    <t>Mike Adams</t>
  </si>
  <si>
    <t>Evans</t>
  </si>
  <si>
    <t>Don Shaeffer</t>
  </si>
  <si>
    <t>Dan Burden</t>
  </si>
  <si>
    <t>Larry Skelley</t>
  </si>
  <si>
    <t>Herman Kaeppner</t>
  </si>
  <si>
    <t>John Duckworth</t>
  </si>
  <si>
    <t>Bob Keethler</t>
  </si>
  <si>
    <t>Leonard Overholt</t>
  </si>
  <si>
    <t>Robert Creviston</t>
  </si>
  <si>
    <t>Bud Titer</t>
  </si>
  <si>
    <t>Lawrence Whalen</t>
  </si>
  <si>
    <t>Robert Leonard</t>
  </si>
  <si>
    <t>Creighton Hunter</t>
  </si>
  <si>
    <t>Merrell Weaver</t>
  </si>
  <si>
    <t>Tony Trapasso</t>
  </si>
  <si>
    <t>Fred Gramm</t>
  </si>
  <si>
    <t>Paul Koebel</t>
  </si>
  <si>
    <t>Earl Brake</t>
  </si>
  <si>
    <t>Dan Boyd</t>
  </si>
  <si>
    <t>Jack Becker</t>
  </si>
  <si>
    <t>Dick Braun</t>
  </si>
  <si>
    <t>Ken Dennis</t>
  </si>
  <si>
    <t>Al Fulgham</t>
  </si>
  <si>
    <t>Joe Kristof</t>
  </si>
  <si>
    <t>Mike Cyphers</t>
  </si>
  <si>
    <t>Don Stewart</t>
  </si>
  <si>
    <t>Ray Rieser</t>
  </si>
  <si>
    <t>Carl Williams</t>
  </si>
  <si>
    <t>Lowell Hammond</t>
  </si>
  <si>
    <t>Jim Shaw</t>
  </si>
  <si>
    <t>George Rowan</t>
  </si>
  <si>
    <t>Tony Potenza</t>
  </si>
  <si>
    <t>Joe Mettle</t>
  </si>
  <si>
    <t>Tim Rogers</t>
  </si>
  <si>
    <t>Terry Hagermann</t>
  </si>
  <si>
    <t>Bucky Collins</t>
  </si>
  <si>
    <t>Vince Hipp</t>
  </si>
  <si>
    <t>Jerry McNamee</t>
  </si>
  <si>
    <t>Brad Fazio</t>
  </si>
  <si>
    <t>Jim Beaty</t>
  </si>
  <si>
    <t>Bobby Moore</t>
  </si>
  <si>
    <t>Jeff Thielsen</t>
  </si>
  <si>
    <t>Mark Moore</t>
  </si>
  <si>
    <t>Greg Short</t>
  </si>
  <si>
    <t>Steve Tattersall</t>
  </si>
  <si>
    <t>Daniel Mayer</t>
  </si>
  <si>
    <t>Dan Thompson</t>
  </si>
  <si>
    <t>Bill McCorkle</t>
  </si>
  <si>
    <t>Mark McCullough</t>
  </si>
  <si>
    <t>Ken Warden</t>
  </si>
  <si>
    <t>Jaime Fink</t>
  </si>
  <si>
    <t>Joe Taylor</t>
  </si>
  <si>
    <t>Jeff Swearingen</t>
  </si>
  <si>
    <t>Bill Henson</t>
  </si>
  <si>
    <t>Mark Mantle</t>
  </si>
  <si>
    <t>Josh Conner</t>
  </si>
  <si>
    <t>Ron Hatfield</t>
  </si>
  <si>
    <t>Eric Burris</t>
  </si>
  <si>
    <t>David Harold II</t>
  </si>
  <si>
    <t>Jim Slagle</t>
  </si>
  <si>
    <t>Chad Roberts</t>
  </si>
  <si>
    <t>Harold Chadwick</t>
  </si>
  <si>
    <t>Steve Leffel</t>
  </si>
  <si>
    <t>Paul Brown</t>
  </si>
  <si>
    <t>H. Pausch</t>
  </si>
  <si>
    <t>Phil Thill</t>
  </si>
  <si>
    <t>R. Laylin</t>
  </si>
  <si>
    <t>Peter Hartung</t>
  </si>
  <si>
    <t>J. Zeisler</t>
  </si>
  <si>
    <t>W. Nelman</t>
  </si>
  <si>
    <t>H. Berber</t>
  </si>
  <si>
    <t>Ora Youngman</t>
  </si>
  <si>
    <t>John Davies</t>
  </si>
  <si>
    <t>L. Meyers</t>
  </si>
  <si>
    <t>Charlie Barry</t>
  </si>
  <si>
    <t>Fred Bruck</t>
  </si>
  <si>
    <t>Michael Burkholz</t>
  </si>
  <si>
    <t>Sam Stewart</t>
  </si>
  <si>
    <t>Wayne Fogle</t>
  </si>
  <si>
    <t>Charlie Reinlie</t>
  </si>
  <si>
    <t>H. Harris</t>
  </si>
  <si>
    <t>Benny Allan</t>
  </si>
  <si>
    <t>Bill Steinmetz</t>
  </si>
  <si>
    <t>Nelson Mettle</t>
  </si>
  <si>
    <t>Oscar Lunzar</t>
  </si>
  <si>
    <t>Frank Emrich</t>
  </si>
  <si>
    <t>Dr. Robert Merrill</t>
  </si>
  <si>
    <t>Walter Kulp</t>
  </si>
  <si>
    <t>Daniel Bennett</t>
  </si>
  <si>
    <t>Jerry Davis</t>
  </si>
  <si>
    <t>Art Bishop</t>
  </si>
  <si>
    <t>Ray Bryon</t>
  </si>
  <si>
    <t>Joseph Scofield</t>
  </si>
  <si>
    <t>Bob Volz</t>
  </si>
  <si>
    <t>Earl Manley</t>
  </si>
  <si>
    <t>Virgil Putterbaugh</t>
  </si>
  <si>
    <t>Art Weinrich</t>
  </si>
  <si>
    <t>John Hoffman</t>
  </si>
  <si>
    <t>Ray Ellis</t>
  </si>
  <si>
    <t>Fred Smith</t>
  </si>
  <si>
    <t>Willie Bethards</t>
  </si>
  <si>
    <t>Whitey Gans</t>
  </si>
  <si>
    <t>Larry Stange</t>
  </si>
  <si>
    <t>Bill Elzey</t>
  </si>
  <si>
    <t>Billy Keethler</t>
  </si>
  <si>
    <t>John Weidner</t>
  </si>
  <si>
    <t>Arnie Noe</t>
  </si>
  <si>
    <t>Chuck Quelette</t>
  </si>
  <si>
    <t>Bud Kline</t>
  </si>
  <si>
    <t>Charles Matson</t>
  </si>
  <si>
    <t>Ed Thomas</t>
  </si>
  <si>
    <t>Ron Stromfeld</t>
  </si>
  <si>
    <t>Ron Beach</t>
  </si>
  <si>
    <t>Bill Taylor</t>
  </si>
  <si>
    <t>Tom Dern</t>
  </si>
  <si>
    <t>Ron Smith</t>
  </si>
  <si>
    <t>Sam Stump</t>
  </si>
  <si>
    <t>Don Rowland</t>
  </si>
  <si>
    <t>Tom Parks</t>
  </si>
  <si>
    <t>Tom Franklin</t>
  </si>
  <si>
    <t>Don Anthony</t>
  </si>
  <si>
    <t>Larry Chaney</t>
  </si>
  <si>
    <t>Mike Parrish</t>
  </si>
  <si>
    <t>Greg Powell</t>
  </si>
  <si>
    <t>Chris Fazio</t>
  </si>
  <si>
    <t>Dean Bowles</t>
  </si>
  <si>
    <t>Chuck Tompkins</t>
  </si>
  <si>
    <t>Eric Long</t>
  </si>
  <si>
    <t>J. Swearingen</t>
  </si>
  <si>
    <t>Mark Siders</t>
  </si>
  <si>
    <t>Charles Malone</t>
  </si>
  <si>
    <t>Jamie Shirley</t>
  </si>
  <si>
    <t>Danny Higgins</t>
  </si>
  <si>
    <t>Russell Dobbins</t>
  </si>
  <si>
    <t>Todd Compton</t>
  </si>
  <si>
    <t>Brian Kolesar</t>
  </si>
  <si>
    <t>Heath Hartgrove</t>
  </si>
  <si>
    <t>Mike Gordish</t>
  </si>
  <si>
    <t>Aaron Matheny</t>
  </si>
  <si>
    <t>Marland Thomas</t>
  </si>
  <si>
    <t>Matt Weatherly</t>
  </si>
  <si>
    <t>John Greene</t>
  </si>
  <si>
    <t xml:space="preserve">Josh Conner </t>
  </si>
  <si>
    <t>Ryan O'Harra</t>
  </si>
  <si>
    <t>Eli Cox</t>
  </si>
  <si>
    <t>Charles"Newt"McClellan</t>
  </si>
  <si>
    <t>C.P.Balz</t>
  </si>
  <si>
    <t>C. Siefert</t>
  </si>
  <si>
    <t>W. Hunter</t>
  </si>
  <si>
    <t>Ed Schwartz</t>
  </si>
  <si>
    <t>Elmer Schoenlaub</t>
  </si>
  <si>
    <t>Ludwig</t>
  </si>
  <si>
    <t>Anthony D. Hartung</t>
  </si>
  <si>
    <t>G. Smith</t>
  </si>
  <si>
    <t>Walters</t>
  </si>
  <si>
    <t>J. Meyers</t>
  </si>
  <si>
    <t>Ray Blowers</t>
  </si>
  <si>
    <t>Karl Faelchle</t>
  </si>
  <si>
    <t>"Babe" Green</t>
  </si>
  <si>
    <t>R. Kimmel</t>
  </si>
  <si>
    <t>E. Graham</t>
  </si>
  <si>
    <t>George Adams</t>
  </si>
  <si>
    <t>Casey Jones</t>
  </si>
  <si>
    <t>E. Wolfe</t>
  </si>
  <si>
    <t>Russ Wellman</t>
  </si>
  <si>
    <t>E. Manson</t>
  </si>
  <si>
    <t>Fritz Shank</t>
  </si>
  <si>
    <t>Pete Simon</t>
  </si>
  <si>
    <t>Eldon Brown</t>
  </si>
  <si>
    <t>Gene Carter</t>
  </si>
  <si>
    <t>Frank Zang</t>
  </si>
  <si>
    <t>Dr. Sam Fairchild</t>
  </si>
  <si>
    <t>Henry Werner</t>
  </si>
  <si>
    <t>Paul Walker</t>
  </si>
  <si>
    <t>Merle Kister</t>
  </si>
  <si>
    <t>Fred Lerch</t>
  </si>
  <si>
    <t>Charles Case</t>
  </si>
  <si>
    <t>Thomas Conklin</t>
  </si>
  <si>
    <t>George Wolfley</t>
  </si>
  <si>
    <t>Frank Daugherty</t>
  </si>
  <si>
    <t>George Custer</t>
  </si>
  <si>
    <t>Paul Nordman</t>
  </si>
  <si>
    <t>Dave Tarpy</t>
  </si>
  <si>
    <t>Paul Devaney</t>
  </si>
  <si>
    <t>Donald Hopkins</t>
  </si>
  <si>
    <t>John Kampe</t>
  </si>
  <si>
    <t>Bob Anelich</t>
  </si>
  <si>
    <t>Dick Reitter</t>
  </si>
  <si>
    <t>Ken Carpenter</t>
  </si>
  <si>
    <t>Bob West</t>
  </si>
  <si>
    <t>Harley Lewis</t>
  </si>
  <si>
    <t>Gary Slyh</t>
  </si>
  <si>
    <t>Ed Machtel</t>
  </si>
  <si>
    <t>Jay Snively</t>
  </si>
  <si>
    <t>Dave Sweazy</t>
  </si>
  <si>
    <t>Ron Spohn</t>
  </si>
  <si>
    <t>Steve Conner</t>
  </si>
  <si>
    <t>Todd Martin</t>
  </si>
  <si>
    <t>Bob Hart</t>
  </si>
  <si>
    <t>Mike Barrett</t>
  </si>
  <si>
    <t>Dan Rogers</t>
  </si>
  <si>
    <t>Jack Caridas</t>
  </si>
  <si>
    <t>Todd Rowan</t>
  </si>
  <si>
    <t>M. Baker</t>
  </si>
  <si>
    <t>Robert Howiler</t>
  </si>
  <si>
    <t>Clay Hardgrove</t>
  </si>
  <si>
    <t>Billy Wiseman</t>
  </si>
  <si>
    <t>Shane Hull</t>
  </si>
  <si>
    <t>Buzz Wilson</t>
  </si>
  <si>
    <t>Ken Mantle</t>
  </si>
  <si>
    <t>Ben Giesecke</t>
  </si>
  <si>
    <t>Jay Moore</t>
  </si>
  <si>
    <t>Dwayne Mahon</t>
  </si>
  <si>
    <t>Brandon Donahue</t>
  </si>
  <si>
    <t>Zeke Bayt</t>
  </si>
  <si>
    <t>Ron Stackpole</t>
  </si>
  <si>
    <t>Jerry McClain</t>
  </si>
  <si>
    <t>C. Sohl</t>
  </si>
  <si>
    <t>Paul Cameron</t>
  </si>
  <si>
    <t>Smith</t>
  </si>
  <si>
    <t>William Lott</t>
  </si>
  <si>
    <t>R.J. Hamer</t>
  </si>
  <si>
    <t>Harry Kulp</t>
  </si>
  <si>
    <t>Ralph Judge</t>
  </si>
  <si>
    <t>M. Matchack</t>
  </si>
  <si>
    <t>DeNevin Sandoe</t>
  </si>
  <si>
    <t>Tom Frazell</t>
  </si>
  <si>
    <t>Walter Burkholz</t>
  </si>
  <si>
    <t>Peter Frohnauer</t>
  </si>
  <si>
    <t>J. Chirakes</t>
  </si>
  <si>
    <t>Chet Spencer</t>
  </si>
  <si>
    <t>Hicks</t>
  </si>
  <si>
    <t>Nick Cuccio</t>
  </si>
  <si>
    <t>Warren Groezinger</t>
  </si>
  <si>
    <t>John Murnane</t>
  </si>
  <si>
    <t>Bob Acton</t>
  </si>
  <si>
    <t>Zete Bates</t>
  </si>
  <si>
    <t>Clyde DeFrain</t>
  </si>
  <si>
    <t>Joe Zang</t>
  </si>
  <si>
    <t>Warren Foulkrod</t>
  </si>
  <si>
    <t>Elmer Krauss</t>
  </si>
  <si>
    <t>Richard Nichols</t>
  </si>
  <si>
    <t>Marion Conrad</t>
  </si>
  <si>
    <t>Al Lockney</t>
  </si>
  <si>
    <t>William Fraswre</t>
  </si>
  <si>
    <t>Walter Willey</t>
  </si>
  <si>
    <t>George Stegmiller</t>
  </si>
  <si>
    <t>Floyd Barrows</t>
  </si>
  <si>
    <t>Rodney Kolb</t>
  </si>
  <si>
    <t>Dave Zwerner</t>
  </si>
  <si>
    <t>Ollie Parrett</t>
  </si>
  <si>
    <t>Gil Mahaffey</t>
  </si>
  <si>
    <t>Robert Kellett</t>
  </si>
  <si>
    <t>Earl Bland</t>
  </si>
  <si>
    <t>Carl Chapin</t>
  </si>
  <si>
    <t>Jess Fulton</t>
  </si>
  <si>
    <t>Joe Drasco</t>
  </si>
  <si>
    <t>Tom Lawrenz</t>
  </si>
  <si>
    <t>Gene Hoffman</t>
  </si>
  <si>
    <t>Clink Thompson</t>
  </si>
  <si>
    <t>Jim Berry</t>
  </si>
  <si>
    <t>Gary Lovenguth</t>
  </si>
  <si>
    <t>John Caraway</t>
  </si>
  <si>
    <t>Don Hartley</t>
  </si>
  <si>
    <t>Larry Popp</t>
  </si>
  <si>
    <t>Tony Moore</t>
  </si>
  <si>
    <t>Mike Llaneza</t>
  </si>
  <si>
    <t>Matt Harned</t>
  </si>
  <si>
    <t>Sam Flanagan</t>
  </si>
  <si>
    <t>Bill Hoffman</t>
  </si>
  <si>
    <t>Gary Dulaney</t>
  </si>
  <si>
    <t>Jason Tom</t>
  </si>
  <si>
    <t>Shawn Petty</t>
  </si>
  <si>
    <t>Doug Allton</t>
  </si>
  <si>
    <t>Jimmy Johnson</t>
  </si>
  <si>
    <t>Jay Hendershot</t>
  </si>
  <si>
    <t>Nathan Voss</t>
  </si>
  <si>
    <t>Steve Pennington</t>
  </si>
  <si>
    <t>Mike O'Harra</t>
  </si>
  <si>
    <t>Lacey Moore</t>
  </si>
  <si>
    <t>Ricky Fuller</t>
  </si>
  <si>
    <t>Rod Singer</t>
  </si>
  <si>
    <t>Dan Higgins</t>
  </si>
  <si>
    <t>Brandon Novak</t>
  </si>
  <si>
    <t>Mikey Tang</t>
  </si>
  <si>
    <t>Herman Collin</t>
  </si>
  <si>
    <t>H. Johns</t>
  </si>
  <si>
    <t>F. McRill</t>
  </si>
  <si>
    <t>Rolla Lee</t>
  </si>
  <si>
    <t>Ball</t>
  </si>
  <si>
    <t>Lou Lytle</t>
  </si>
  <si>
    <t>Werner</t>
  </si>
  <si>
    <t>George DeAtley</t>
  </si>
  <si>
    <t>Leonard Burkholz</t>
  </si>
  <si>
    <t>H.G.Watson</t>
  </si>
  <si>
    <t>H. Keller</t>
  </si>
  <si>
    <t>Naddy Latham</t>
  </si>
  <si>
    <t>Slavens</t>
  </si>
  <si>
    <t>Clarence Recob</t>
  </si>
  <si>
    <t>Archie Butt</t>
  </si>
  <si>
    <t>Lou Krueger</t>
  </si>
  <si>
    <t>Al Brenner</t>
  </si>
  <si>
    <t>Bob Howison</t>
  </si>
  <si>
    <t>Bruce Emery</t>
  </si>
  <si>
    <t>John Morbitzer</t>
  </si>
  <si>
    <t>John Phillips</t>
  </si>
  <si>
    <t>Billy Mitchell</t>
  </si>
  <si>
    <t>Harry Hubman</t>
  </si>
  <si>
    <t>Howard Griener</t>
  </si>
  <si>
    <t>Heinie Mead</t>
  </si>
  <si>
    <t>Dave Binns</t>
  </si>
  <si>
    <t>Harold Stanley</t>
  </si>
  <si>
    <t>Jim Liggett</t>
  </si>
  <si>
    <t>Clary Pfleager</t>
  </si>
  <si>
    <t>Henry Meinert</t>
  </si>
  <si>
    <t>Al Simkins</t>
  </si>
  <si>
    <t>Robert Milligan</t>
  </si>
  <si>
    <t>L. Phillips</t>
  </si>
  <si>
    <t>John Heigel</t>
  </si>
  <si>
    <t>Joe Drasko</t>
  </si>
  <si>
    <t>Bill Fenstermacher</t>
  </si>
  <si>
    <t>Dick Stevens</t>
  </si>
  <si>
    <t>Chuck Tharp</t>
  </si>
  <si>
    <t>Harry Baughman</t>
  </si>
  <si>
    <t>Bob Brown</t>
  </si>
  <si>
    <t>Alan Mettle</t>
  </si>
  <si>
    <t>Larry Dulin</t>
  </si>
  <si>
    <t>Bob Jones</t>
  </si>
  <si>
    <t>Curt Billingsley Jr.</t>
  </si>
  <si>
    <t>Tom Siler</t>
  </si>
  <si>
    <t>Roy Buckley</t>
  </si>
  <si>
    <t>Kenneth Conley</t>
  </si>
  <si>
    <t>Rob Foote</t>
  </si>
  <si>
    <t>Billy Conner Sr.</t>
  </si>
  <si>
    <t>Mark Matheny</t>
  </si>
  <si>
    <t>Greg VanGundy</t>
  </si>
  <si>
    <t>Jeffery Scott Jr.</t>
  </si>
  <si>
    <t>TOTAL</t>
  </si>
  <si>
    <t>DOUBLES</t>
  </si>
  <si>
    <t>Evan Edwards</t>
  </si>
  <si>
    <t>C.Rohr</t>
  </si>
  <si>
    <t>Walter Krebs</t>
  </si>
  <si>
    <t>George Smith</t>
  </si>
  <si>
    <t>H.L. Thomas</t>
  </si>
  <si>
    <t>Earl Pierson</t>
  </si>
  <si>
    <t>Fred Brightman</t>
  </si>
  <si>
    <t>Ted Pehrson</t>
  </si>
  <si>
    <t>Dr. Shook</t>
  </si>
  <si>
    <t>C. Boehm</t>
  </si>
  <si>
    <t>Messier</t>
  </si>
  <si>
    <t>Larry Lyons</t>
  </si>
  <si>
    <t>R. Haines</t>
  </si>
  <si>
    <t>Andy Barclay</t>
  </si>
  <si>
    <t>Milt Reese</t>
  </si>
  <si>
    <t>Elwood Beers</t>
  </si>
  <si>
    <t>Bill Keller</t>
  </si>
  <si>
    <t>John Nichols</t>
  </si>
  <si>
    <t>Tom Harrison</t>
  </si>
  <si>
    <t>Neal Goelz</t>
  </si>
  <si>
    <t>Joe Swisher</t>
  </si>
  <si>
    <t>Dale Quay</t>
  </si>
  <si>
    <t>Robert Brown</t>
  </si>
  <si>
    <t>Harry Weimer</t>
  </si>
  <si>
    <t>Tony Borowski</t>
  </si>
  <si>
    <t>Stan Morrison</t>
  </si>
  <si>
    <t>Ken Knowlton</t>
  </si>
  <si>
    <t>Harry Maple</t>
  </si>
  <si>
    <t>Alston Hoover</t>
  </si>
  <si>
    <t>Carl Buehler</t>
  </si>
  <si>
    <t>Bill Childester</t>
  </si>
  <si>
    <t>Harry Gossner</t>
  </si>
  <si>
    <t>Henry Metters</t>
  </si>
  <si>
    <t>Jim Fowler</t>
  </si>
  <si>
    <t>Hoge Workman</t>
  </si>
  <si>
    <t>Paul Hanson</t>
  </si>
  <si>
    <t>Al Isner</t>
  </si>
  <si>
    <t>Hillis Waderker</t>
  </si>
  <si>
    <t>Ray Light</t>
  </si>
  <si>
    <t>Jack Dixon</t>
  </si>
  <si>
    <t>Vic Giammarco</t>
  </si>
  <si>
    <t>Charles Hessinger</t>
  </si>
  <si>
    <t>Michael Fout</t>
  </si>
  <si>
    <t>Fred Robinson</t>
  </si>
  <si>
    <t>Jeff Miller</t>
  </si>
  <si>
    <t>Garry Shy</t>
  </si>
  <si>
    <t>Jim Hurl</t>
  </si>
  <si>
    <t>Scott Thrall</t>
  </si>
  <si>
    <t>Michael Craig</t>
  </si>
  <si>
    <t>Jeffery Paxton</t>
  </si>
  <si>
    <t>Darin Baginski</t>
  </si>
  <si>
    <t>Cory Smart</t>
  </si>
  <si>
    <t>Anthony Masterson</t>
  </si>
  <si>
    <t>Rodney Blythe</t>
  </si>
  <si>
    <t>Mike Craig</t>
  </si>
  <si>
    <t>Ed Heminger</t>
  </si>
  <si>
    <t>James Scarberry</t>
  </si>
  <si>
    <t>Randy Gold</t>
  </si>
  <si>
    <t>Mike Tharp</t>
  </si>
  <si>
    <t>John Climer</t>
  </si>
  <si>
    <t>Jennifer Higgins</t>
  </si>
  <si>
    <t xml:space="preserve">Dan Higgins </t>
  </si>
  <si>
    <t>John Polandick</t>
  </si>
  <si>
    <t>Jim Carroll</t>
  </si>
  <si>
    <t>Tori Miller</t>
  </si>
  <si>
    <t>E. Kuntz</t>
  </si>
  <si>
    <t>P. Maetzel</t>
  </si>
  <si>
    <t>Bill Peart</t>
  </si>
  <si>
    <t>H. Koch</t>
  </si>
  <si>
    <t>Milt Howard</t>
  </si>
  <si>
    <t>Ed Pierson</t>
  </si>
  <si>
    <t>E. Linderman</t>
  </si>
  <si>
    <t>L. Taylor</t>
  </si>
  <si>
    <t>Cliff Robling</t>
  </si>
  <si>
    <t>John Mueller</t>
  </si>
  <si>
    <t>O. Lunzer</t>
  </si>
  <si>
    <t>Ira Bass</t>
  </si>
  <si>
    <t>Karl Steele</t>
  </si>
  <si>
    <t>Ed Deibel</t>
  </si>
  <si>
    <t>Charles Roth</t>
  </si>
  <si>
    <t>Orville Dart</t>
  </si>
  <si>
    <t>Vic Thayer</t>
  </si>
  <si>
    <t>Bob Adams</t>
  </si>
  <si>
    <t>Francis Holmes</t>
  </si>
  <si>
    <t>George Lewis</t>
  </si>
  <si>
    <t>Howard Kent</t>
  </si>
  <si>
    <t>John Shepard</t>
  </si>
  <si>
    <t>Jas Wygant</t>
  </si>
  <si>
    <t>Arthur Crabbe</t>
  </si>
  <si>
    <t>Ronald Hulse</t>
  </si>
  <si>
    <t>Walter Welch</t>
  </si>
  <si>
    <t>Jake Sexton</t>
  </si>
  <si>
    <t>Dick Metters</t>
  </si>
  <si>
    <t>Bob Rothfuss</t>
  </si>
  <si>
    <t>Jerry Spradlin</t>
  </si>
  <si>
    <t>Denny Anthony</t>
  </si>
  <si>
    <t>Bill Loughry</t>
  </si>
  <si>
    <t>Leon Waderker</t>
  </si>
  <si>
    <t>Tom Brazill</t>
  </si>
  <si>
    <t>Don Kramer</t>
  </si>
  <si>
    <t>Don Nye</t>
  </si>
  <si>
    <t>Gary Reitter</t>
  </si>
  <si>
    <t>William McSchooler</t>
  </si>
  <si>
    <t>Thomas Hatfield</t>
  </si>
  <si>
    <t>Gary Brock</t>
  </si>
  <si>
    <t>Mark Kleffner</t>
  </si>
  <si>
    <t>Mike Barber</t>
  </si>
  <si>
    <t>John Graham</t>
  </si>
  <si>
    <t>Darrell Ault</t>
  </si>
  <si>
    <t>Jim Brumfield</t>
  </si>
  <si>
    <t>Robert Hutchinson</t>
  </si>
  <si>
    <t>Mickey Scarberry</t>
  </si>
  <si>
    <t>Carl Gannon</t>
  </si>
  <si>
    <t>Dave Jasinsky</t>
  </si>
  <si>
    <t>James Johnson</t>
  </si>
  <si>
    <t>John Massie</t>
  </si>
  <si>
    <t>Barry Roach</t>
  </si>
  <si>
    <t>Brendon Miller</t>
  </si>
  <si>
    <t>SINGLES</t>
  </si>
  <si>
    <t>T. Callahan</t>
  </si>
  <si>
    <t>Jack Scull</t>
  </si>
  <si>
    <t>L. Green</t>
  </si>
  <si>
    <t>George Selbach</t>
  </si>
  <si>
    <t>Bert Thomas</t>
  </si>
  <si>
    <t>Johnny Seigle</t>
  </si>
  <si>
    <t>Alex Krumm</t>
  </si>
  <si>
    <t>F. Haban</t>
  </si>
  <si>
    <t>John Zimpfer</t>
  </si>
  <si>
    <t>W. Smith</t>
  </si>
  <si>
    <t>James Battenfield</t>
  </si>
  <si>
    <t>Vic Ambos</t>
  </si>
  <si>
    <t>Charlie Neeb</t>
  </si>
  <si>
    <t>Walter Gloeckner</t>
  </si>
  <si>
    <t>John Cahill</t>
  </si>
  <si>
    <t>Dwight Foltz</t>
  </si>
  <si>
    <t>Pat Ziccardi</t>
  </si>
  <si>
    <t>Harry Brady</t>
  </si>
  <si>
    <t>Charles Koehler</t>
  </si>
  <si>
    <t>Fred Noethlich</t>
  </si>
  <si>
    <t>Otto Bort</t>
  </si>
  <si>
    <t>Neal Harmon</t>
  </si>
  <si>
    <t>Edward Bray</t>
  </si>
  <si>
    <t>Neil Hinterschied</t>
  </si>
  <si>
    <t>John Hare</t>
  </si>
  <si>
    <t>Howard Dellinger</t>
  </si>
  <si>
    <t>Charles Huiss</t>
  </si>
  <si>
    <t>Geo Norris</t>
  </si>
  <si>
    <t>Leroy Patterson</t>
  </si>
  <si>
    <t>Lloyd Gardner</t>
  </si>
  <si>
    <t>Bill Cuningham</t>
  </si>
  <si>
    <t>Don Gilmore</t>
  </si>
  <si>
    <t>Fred Beard</t>
  </si>
  <si>
    <t>Art Crabbe</t>
  </si>
  <si>
    <t>Chet Bier</t>
  </si>
  <si>
    <t>Al Kauffman</t>
  </si>
  <si>
    <t>Lonnie Adams</t>
  </si>
  <si>
    <t>Jack Chandler</t>
  </si>
  <si>
    <t>Jim Pennington</t>
  </si>
  <si>
    <t>Jay Tyo</t>
  </si>
  <si>
    <t>Ken Lien</t>
  </si>
  <si>
    <t>Bob Dawson</t>
  </si>
  <si>
    <t>Jack Baldwin</t>
  </si>
  <si>
    <t>Joe Poydence</t>
  </si>
  <si>
    <t>John Markham</t>
  </si>
  <si>
    <t>Bill Bogdan</t>
  </si>
  <si>
    <t>Steve McMillen</t>
  </si>
  <si>
    <t>Jerry Beaver</t>
  </si>
  <si>
    <t>Gary Shy</t>
  </si>
  <si>
    <t>Jim Gist</t>
  </si>
  <si>
    <t xml:space="preserve">Harry Panthana Jr. </t>
  </si>
  <si>
    <t>Jim Messer</t>
  </si>
  <si>
    <t>Stephen Boytim</t>
  </si>
  <si>
    <t>Jim Hurl/Barry Roach</t>
  </si>
  <si>
    <t>Marty Cheeseman</t>
  </si>
  <si>
    <t>J. Michael Richardson</t>
  </si>
  <si>
    <t>Melvin Llaneza</t>
  </si>
  <si>
    <t>Taylor Mattox</t>
  </si>
  <si>
    <t>Chip McCreary</t>
  </si>
  <si>
    <t>Gregg Clapsaddle</t>
  </si>
  <si>
    <t>Dennis Haines/Scott Price</t>
  </si>
  <si>
    <t>Rick Buhrts</t>
  </si>
  <si>
    <t>Darnell Boysaw</t>
  </si>
  <si>
    <t>Mike Elder</t>
  </si>
  <si>
    <t>Shawn Minke</t>
  </si>
  <si>
    <t>Mark Mantle/Brandon Novak</t>
  </si>
  <si>
    <t>Joe Mason</t>
  </si>
  <si>
    <t>Greg Panthana</t>
  </si>
  <si>
    <t>William Polleys</t>
  </si>
  <si>
    <t>Jay Foote</t>
  </si>
  <si>
    <t>Jeffery Scott Sr.</t>
  </si>
  <si>
    <t>Patrick Snyder</t>
  </si>
  <si>
    <t>Gregg Hrivnak</t>
  </si>
  <si>
    <t>Shawn Fields</t>
  </si>
  <si>
    <t>ALL EVENTS</t>
  </si>
  <si>
    <t>Horace Baker</t>
  </si>
  <si>
    <t>Virgil Moser</t>
  </si>
  <si>
    <t>Russ Madlener</t>
  </si>
  <si>
    <t>Earl Whalen</t>
  </si>
  <si>
    <t>Ralph Ramey</t>
  </si>
  <si>
    <t>Art Goodman</t>
  </si>
  <si>
    <t>Davis Douthit</t>
  </si>
  <si>
    <t>Mike Vincent</t>
  </si>
  <si>
    <t>Don Graves</t>
  </si>
  <si>
    <t>George Kline</t>
  </si>
  <si>
    <t>Jerry Waits</t>
  </si>
  <si>
    <t>Don Anthony/Tom Franklin</t>
  </si>
  <si>
    <t>Chris Weatherman</t>
  </si>
  <si>
    <t>Terry Franz</t>
  </si>
  <si>
    <t>Chuck Vagt</t>
  </si>
  <si>
    <t>Brad Kerwood</t>
  </si>
  <si>
    <t>Mark Gonce</t>
  </si>
  <si>
    <t>Andrew Jordan</t>
  </si>
  <si>
    <t>MEN'S TEAM HANDICAP</t>
  </si>
  <si>
    <t>"Kauffman Pontiac"</t>
  </si>
  <si>
    <t>"Atlas Barbers"</t>
  </si>
  <si>
    <t>"Riverside Restaurant"</t>
  </si>
  <si>
    <t>"Phillips Coney Islands"</t>
  </si>
  <si>
    <t>"Battelle"</t>
  </si>
  <si>
    <t>"Maynard Market"</t>
  </si>
  <si>
    <t>"Capital Manufacturing"</t>
  </si>
  <si>
    <t>The Groovers"</t>
  </si>
  <si>
    <t>"Tri-City Grill"</t>
  </si>
  <si>
    <t>"Sequoia Lanes"</t>
  </si>
  <si>
    <t>"Stroh's Beer"</t>
  </si>
  <si>
    <t>"Gene Gould Dodge"</t>
  </si>
  <si>
    <t>"The Hilltoppers"</t>
  </si>
  <si>
    <t>"Morrison Motor Freight"</t>
  </si>
  <si>
    <t>"City National Bank"</t>
  </si>
  <si>
    <t>"Winko Lanes"</t>
  </si>
  <si>
    <t>"Schlitz Beer"</t>
  </si>
  <si>
    <t>"Hot Shots"</t>
  </si>
  <si>
    <t>The Hi-Fi's"</t>
  </si>
  <si>
    <t>"Saturday Night Presidents"</t>
  </si>
  <si>
    <t>"Asco Siding"</t>
  </si>
  <si>
    <t>"College Inn #2"</t>
  </si>
  <si>
    <t>"Village Trophy"</t>
  </si>
  <si>
    <t>"Berwick Lanes"</t>
  </si>
  <si>
    <t>"College Inn"</t>
  </si>
  <si>
    <t>"J.C. Penny Catalog"</t>
  </si>
  <si>
    <t>"Folgers C.A.P."</t>
  </si>
  <si>
    <t>"Ohio Wire and Spring"</t>
  </si>
  <si>
    <t>"Durbin Tire"</t>
  </si>
  <si>
    <t>"Amos Lanes #2"</t>
  </si>
  <si>
    <t>"American Speedy P"</t>
  </si>
  <si>
    <t>"Wild Bunch"</t>
  </si>
  <si>
    <t>"Ax Men"</t>
  </si>
  <si>
    <t>"Stage Tech"</t>
  </si>
  <si>
    <t>"Town Five"</t>
  </si>
  <si>
    <t>"X-Men"</t>
  </si>
  <si>
    <t>"K&amp;D Carpet"</t>
  </si>
  <si>
    <t>"Brocon Construction"</t>
  </si>
  <si>
    <t>"Price and the B's"</t>
  </si>
  <si>
    <t>"First Impressions"</t>
  </si>
  <si>
    <t>"Motley Crew"</t>
  </si>
  <si>
    <t>"CJ's Lawn Care"</t>
  </si>
  <si>
    <t>"Family Thing"</t>
  </si>
  <si>
    <t>"Where's Missi?"</t>
  </si>
  <si>
    <t>Tom Williams</t>
  </si>
  <si>
    <t>Garry Berlanger</t>
  </si>
  <si>
    <t>Herb Nicholson Jr.</t>
  </si>
  <si>
    <t>John Pusecker</t>
  </si>
  <si>
    <t>Henry Hull</t>
  </si>
  <si>
    <t>Gary Graham</t>
  </si>
  <si>
    <t>Frank Bak</t>
  </si>
  <si>
    <t>James Faryman</t>
  </si>
  <si>
    <t>Herbert Wheeler</t>
  </si>
  <si>
    <t>Joe Voltz</t>
  </si>
  <si>
    <t>Sal Nocera</t>
  </si>
  <si>
    <t>Stu Minke</t>
  </si>
  <si>
    <t>Cliff Harris</t>
  </si>
  <si>
    <t>Robert Colby</t>
  </si>
  <si>
    <t>Rod Cooke</t>
  </si>
  <si>
    <t>Al Hunter</t>
  </si>
  <si>
    <t>Paul Wiegerig</t>
  </si>
  <si>
    <t>Fred Welch</t>
  </si>
  <si>
    <t>Gary Pierce</t>
  </si>
  <si>
    <t>Robert Simon</t>
  </si>
  <si>
    <t>Dennis Ingold</t>
  </si>
  <si>
    <t>Dwight Layton</t>
  </si>
  <si>
    <t>Mike Marvin</t>
  </si>
  <si>
    <t>Dave Steffel</t>
  </si>
  <si>
    <t>Gerry Farley</t>
  </si>
  <si>
    <t>Russ Hodgson</t>
  </si>
  <si>
    <t>Frank Micale</t>
  </si>
  <si>
    <t>Toni Masi</t>
  </si>
  <si>
    <t>Roy Lyons Jr.</t>
  </si>
  <si>
    <t>Tony Ellis</t>
  </si>
  <si>
    <t>A. Khair</t>
  </si>
  <si>
    <t>Kristin McEntee</t>
  </si>
  <si>
    <t>Thomas Redman</t>
  </si>
  <si>
    <t>Robert Manning</t>
  </si>
  <si>
    <t>Keith Sergent</t>
  </si>
  <si>
    <t>Mike Frost</t>
  </si>
  <si>
    <t>Tom Boyer</t>
  </si>
  <si>
    <t>Al Jewell</t>
  </si>
  <si>
    <t>Dennis Ulrey</t>
  </si>
  <si>
    <t>JJ Deleon</t>
  </si>
  <si>
    <t>Rebeca Taylor</t>
  </si>
  <si>
    <t>Mike Mramor</t>
  </si>
  <si>
    <t>Rae Simpson</t>
  </si>
  <si>
    <t>John Scarrito</t>
  </si>
  <si>
    <t>Don Oeigoetz</t>
  </si>
  <si>
    <t>George Manus</t>
  </si>
  <si>
    <t>Stan Stansell</t>
  </si>
  <si>
    <t>Burt Neff</t>
  </si>
  <si>
    <t>Bill McBlain</t>
  </si>
  <si>
    <t>Jerry Catt</t>
  </si>
  <si>
    <t>Elmer Messer</t>
  </si>
  <si>
    <t>Dick Gordon</t>
  </si>
  <si>
    <t>Tom Elias</t>
  </si>
  <si>
    <t>Chet Emler</t>
  </si>
  <si>
    <t>Jerry Shoe</t>
  </si>
  <si>
    <t>Rod Davis</t>
  </si>
  <si>
    <t>Dave Phillips</t>
  </si>
  <si>
    <t>Mike Stewart</t>
  </si>
  <si>
    <t>Henry Blackburn</t>
  </si>
  <si>
    <t>Charles Lent</t>
  </si>
  <si>
    <t>Ralph Morgan</t>
  </si>
  <si>
    <t>Fred Wiley</t>
  </si>
  <si>
    <t>Bob Koontz</t>
  </si>
  <si>
    <t>Michael O'Harra Sr.</t>
  </si>
  <si>
    <t>Jay Larrison</t>
  </si>
  <si>
    <t>Stephen Powell</t>
  </si>
  <si>
    <t>Ed Neville</t>
  </si>
  <si>
    <t>Lloyd Sheets</t>
  </si>
  <si>
    <t>Ronnie Stiltner</t>
  </si>
  <si>
    <t>Mike Johnson</t>
  </si>
  <si>
    <t>Gordon Bond</t>
  </si>
  <si>
    <t>Vincent Banner</t>
  </si>
  <si>
    <t>S. Spann</t>
  </si>
  <si>
    <t>Jim Osborn</t>
  </si>
  <si>
    <t>Robert DeJarnette</t>
  </si>
  <si>
    <t>Dan Orr</t>
  </si>
  <si>
    <t>Dean Hunt</t>
  </si>
  <si>
    <t>George Brobst Jr.</t>
  </si>
  <si>
    <t>Wade Butcher</t>
  </si>
  <si>
    <t>Adam Smith</t>
  </si>
  <si>
    <t>Greg Jordan</t>
  </si>
  <si>
    <t>Chonglin Wu</t>
  </si>
  <si>
    <t>Tasha Belshe</t>
  </si>
  <si>
    <t>Alex Mramor</t>
  </si>
  <si>
    <t>C. Schwartz</t>
  </si>
  <si>
    <t>Robert Stalter</t>
  </si>
  <si>
    <t>Dave Garlinger</t>
  </si>
  <si>
    <t>Paul Llaneza</t>
  </si>
  <si>
    <t>Bob Conklin</t>
  </si>
  <si>
    <t>Ralph Pagham</t>
  </si>
  <si>
    <t>Dick Heskett</t>
  </si>
  <si>
    <t>Mick Lannon</t>
  </si>
  <si>
    <t>Loran Wellman</t>
  </si>
  <si>
    <t>Phil Russo</t>
  </si>
  <si>
    <t>Dave Ayotte</t>
  </si>
  <si>
    <t>Leroy Cooper</t>
  </si>
  <si>
    <t>Don Linder</t>
  </si>
  <si>
    <t>Gary Leppert</t>
  </si>
  <si>
    <t>Mel Payne</t>
  </si>
  <si>
    <t>George Parks</t>
  </si>
  <si>
    <t>Raymond Smith</t>
  </si>
  <si>
    <t>Wendell Welch</t>
  </si>
  <si>
    <t>Randy Simon</t>
  </si>
  <si>
    <t>Kevin Sutton</t>
  </si>
  <si>
    <t>Gary Luszcz</t>
  </si>
  <si>
    <t>Carl Taylor Jr.</t>
  </si>
  <si>
    <t>Tom Roberts</t>
  </si>
  <si>
    <t>Mike Schilling</t>
  </si>
  <si>
    <t>Walt Williams</t>
  </si>
  <si>
    <t>Dolan Ford</t>
  </si>
  <si>
    <t>Chuck Delozier</t>
  </si>
  <si>
    <t>Randy Morgan</t>
  </si>
  <si>
    <t>Michael Nelson</t>
  </si>
  <si>
    <t>Matt Wright</t>
  </si>
  <si>
    <t>M. Burke</t>
  </si>
  <si>
    <t>Devon Payne</t>
  </si>
  <si>
    <t>Jerry Thomas</t>
  </si>
  <si>
    <t>Scott Rosshirt</t>
  </si>
  <si>
    <t>Matt Smith</t>
  </si>
  <si>
    <t>Jamie Tunstall</t>
  </si>
  <si>
    <t>Jerry Mitchell</t>
  </si>
  <si>
    <t>Delbert Boyer</t>
  </si>
  <si>
    <t>Chey Middendorf</t>
  </si>
  <si>
    <t>Robert Clute</t>
  </si>
  <si>
    <t>Clarke Haren</t>
  </si>
  <si>
    <t>James Belshe</t>
  </si>
  <si>
    <t>Earl Romine</t>
  </si>
  <si>
    <t>Vito Cupoli</t>
  </si>
  <si>
    <t>Ron Nicholson</t>
  </si>
  <si>
    <t>Herb Baker</t>
  </si>
  <si>
    <t>K. Neidenthal</t>
  </si>
  <si>
    <t>George Rapp</t>
  </si>
  <si>
    <t>Jack Fisher</t>
  </si>
  <si>
    <t>George Faryman</t>
  </si>
  <si>
    <t>Thomas Monahan</t>
  </si>
  <si>
    <t>Bob Murqatrvd</t>
  </si>
  <si>
    <t>DeWaine Ayotte</t>
  </si>
  <si>
    <t>Steve Wood</t>
  </si>
  <si>
    <t>Doug Richardson</t>
  </si>
  <si>
    <t>Robert Gabbert</t>
  </si>
  <si>
    <t>Dave Taylor</t>
  </si>
  <si>
    <t>Rick Harkless</t>
  </si>
  <si>
    <t>Thomas Johnson</t>
  </si>
  <si>
    <t>Henry Metheney</t>
  </si>
  <si>
    <t>Richard Welch</t>
  </si>
  <si>
    <t>Ron Krueger</t>
  </si>
  <si>
    <t>Bill McSchooler</t>
  </si>
  <si>
    <t>Ben Miller</t>
  </si>
  <si>
    <t>Ray Fohl</t>
  </si>
  <si>
    <t>Derrick Allen</t>
  </si>
  <si>
    <t>Tim Holly</t>
  </si>
  <si>
    <t>Stephen Sharp</t>
  </si>
  <si>
    <t>William D. Woods</t>
  </si>
  <si>
    <t>Brian McKinley</t>
  </si>
  <si>
    <t>Steve Crane</t>
  </si>
  <si>
    <t>Michael Ruddy</t>
  </si>
  <si>
    <t>Scott Johnson</t>
  </si>
  <si>
    <t>M. Zimmerman</t>
  </si>
  <si>
    <t>Ricky Melvin</t>
  </si>
  <si>
    <t>Leo Irwin II</t>
  </si>
  <si>
    <t>David Smith</t>
  </si>
  <si>
    <t>Michael Smith</t>
  </si>
  <si>
    <t>John Evans Jr.</t>
  </si>
  <si>
    <t>Tim Price</t>
  </si>
  <si>
    <t>Ty Middendorf</t>
  </si>
  <si>
    <t>Dan Rinkle</t>
  </si>
  <si>
    <t>Kevin Writesel</t>
  </si>
  <si>
    <t>Jacob Warner</t>
  </si>
  <si>
    <t>Ray Baum</t>
  </si>
  <si>
    <t>Glen Williamson</t>
  </si>
  <si>
    <t>Herb Nicholson Sr.</t>
  </si>
  <si>
    <t>Tom Daly</t>
  </si>
  <si>
    <t>Clair Campbell</t>
  </si>
  <si>
    <t>Ed Faustel</t>
  </si>
  <si>
    <t>Fred Stark</t>
  </si>
  <si>
    <t>David Rees</t>
  </si>
  <si>
    <t>Harold Price</t>
  </si>
  <si>
    <t>Fred Nocera</t>
  </si>
  <si>
    <t>Tom Myers</t>
  </si>
  <si>
    <t>Bob Conley</t>
  </si>
  <si>
    <t>Charles Highsmith</t>
  </si>
  <si>
    <t>Tom Hockman</t>
  </si>
  <si>
    <t>Gary Setiz</t>
  </si>
  <si>
    <t>Don Johnson</t>
  </si>
  <si>
    <t>David Wagner</t>
  </si>
  <si>
    <t>Eugene Wright</t>
  </si>
  <si>
    <t>Harold Kennard</t>
  </si>
  <si>
    <t>Pete Spurgeon</t>
  </si>
  <si>
    <t>Steve Smith</t>
  </si>
  <si>
    <t>Robert Parsons Jr.</t>
  </si>
  <si>
    <t>Craig Holly</t>
  </si>
  <si>
    <t>John Baas</t>
  </si>
  <si>
    <t>Ralph Boggs</t>
  </si>
  <si>
    <t>Guy Lawson</t>
  </si>
  <si>
    <t>Charles Burke</t>
  </si>
  <si>
    <t>Keil Uheig</t>
  </si>
  <si>
    <t>Charles Slane</t>
  </si>
  <si>
    <t>Jesse Whistler</t>
  </si>
  <si>
    <t>R. Turner</t>
  </si>
  <si>
    <t>Jacob Craft</t>
  </si>
  <si>
    <t>Mark Collins</t>
  </si>
  <si>
    <t>Steve Gillespie</t>
  </si>
  <si>
    <t>Shawn Brockway</t>
  </si>
  <si>
    <t>Vince Marchese</t>
  </si>
  <si>
    <t>Steve Barney</t>
  </si>
  <si>
    <t>Mark Kirkman</t>
  </si>
  <si>
    <t>Kevin Pagniano</t>
  </si>
  <si>
    <t>Robert Taylor</t>
  </si>
  <si>
    <t>DOUBLES HANDICAP</t>
  </si>
  <si>
    <t>Marty Pehrson</t>
  </si>
  <si>
    <t>John Eberhard</t>
  </si>
  <si>
    <t>Jess Hill</t>
  </si>
  <si>
    <t>Don Reeves</t>
  </si>
  <si>
    <t xml:space="preserve">Bradley Guy </t>
  </si>
  <si>
    <t>Bob Davis</t>
  </si>
  <si>
    <t>Don Broehm</t>
  </si>
  <si>
    <t>Al Stanford</t>
  </si>
  <si>
    <t>Marvin Grossman</t>
  </si>
  <si>
    <t>William Ollar</t>
  </si>
  <si>
    <t>C.R. Bougardes</t>
  </si>
  <si>
    <t>Marvin Campbell</t>
  </si>
  <si>
    <t>Bob Brennan</t>
  </si>
  <si>
    <t>Ned Myers</t>
  </si>
  <si>
    <t>Paul Peck</t>
  </si>
  <si>
    <t>Merle Garling</t>
  </si>
  <si>
    <t>Norbert Burns</t>
  </si>
  <si>
    <t>James Henestofel</t>
  </si>
  <si>
    <t>Gary Southers</t>
  </si>
  <si>
    <t>Ted Burrell</t>
  </si>
  <si>
    <t>Eddie Anderson</t>
  </si>
  <si>
    <t>Ralph Burley</t>
  </si>
  <si>
    <t>Gerald Jones</t>
  </si>
  <si>
    <t>Cheyenne Fuller</t>
  </si>
  <si>
    <t>Ron Rill</t>
  </si>
  <si>
    <t>Ross Contini</t>
  </si>
  <si>
    <t>David James</t>
  </si>
  <si>
    <t>Scott Morrison</t>
  </si>
  <si>
    <t>Thomas Rothmayer</t>
  </si>
  <si>
    <t>Jerry Burgess</t>
  </si>
  <si>
    <t>Phelton Woods</t>
  </si>
  <si>
    <t>Scott Thrall/Donald Smith</t>
  </si>
  <si>
    <t>Robert Stewart</t>
  </si>
  <si>
    <t>James L. Hampton</t>
  </si>
  <si>
    <t>Paul Klopfer/Scott Griffin</t>
  </si>
  <si>
    <t>Chris DeLany</t>
  </si>
  <si>
    <t>Charles Walraven Jr.</t>
  </si>
  <si>
    <t>Al Ramsey</t>
  </si>
  <si>
    <t>James Epley</t>
  </si>
  <si>
    <t>John Todd</t>
  </si>
  <si>
    <t>Mike Ballard</t>
  </si>
  <si>
    <t>Randy Jackson</t>
  </si>
  <si>
    <t>Doug Uhren</t>
  </si>
  <si>
    <t>Andre Harrell</t>
  </si>
  <si>
    <t>Shelia Wilson</t>
  </si>
  <si>
    <t>Bob McCracken/Mike Frost</t>
  </si>
  <si>
    <t>Nathan Cooper</t>
  </si>
  <si>
    <t xml:space="preserve">Ryan Holly </t>
  </si>
  <si>
    <t>Troy Stewart</t>
  </si>
  <si>
    <t>Vernon Allen</t>
  </si>
  <si>
    <t>B.J. Wardlow</t>
  </si>
  <si>
    <t>Ron Lapping Jr.</t>
  </si>
  <si>
    <t>Dean Scheiderer</t>
  </si>
  <si>
    <t>Robert Long</t>
  </si>
  <si>
    <t>Harry Swearingen</t>
  </si>
  <si>
    <t>Julius Schmidt</t>
  </si>
  <si>
    <t>Red Lyday</t>
  </si>
  <si>
    <t>Bob Neugebauer</t>
  </si>
  <si>
    <t>Jim Ryan</t>
  </si>
  <si>
    <t>Richard Kohn</t>
  </si>
  <si>
    <t>William Gale</t>
  </si>
  <si>
    <t>Carl Smith</t>
  </si>
  <si>
    <t>Barney Campbell</t>
  </si>
  <si>
    <t>Paul Wright</t>
  </si>
  <si>
    <t>Edwin Towers</t>
  </si>
  <si>
    <t>Bob Ebright</t>
  </si>
  <si>
    <t>John Gore</t>
  </si>
  <si>
    <t>George Kuhlman</t>
  </si>
  <si>
    <t>John Ollam</t>
  </si>
  <si>
    <t>Gary Waley</t>
  </si>
  <si>
    <t>Bruce Jones</t>
  </si>
  <si>
    <t>Donald Wilkerson</t>
  </si>
  <si>
    <t>Harold Sparks</t>
  </si>
  <si>
    <t>Charles Davidson</t>
  </si>
  <si>
    <t>Biggie Fuller</t>
  </si>
  <si>
    <t>Steve Dingman</t>
  </si>
  <si>
    <t>Frank Stamper</t>
  </si>
  <si>
    <t>Jim O'Brien</t>
  </si>
  <si>
    <t>Dick Watts</t>
  </si>
  <si>
    <t>Robert Hahn Jr.</t>
  </si>
  <si>
    <t>Ron Newman</t>
  </si>
  <si>
    <t>James Thomas</t>
  </si>
  <si>
    <t>Darrell Ault/Dewayne Reeder</t>
  </si>
  <si>
    <t>Jeff Phelps</t>
  </si>
  <si>
    <t>Mahlon J. Mason</t>
  </si>
  <si>
    <t>Michael Meade/Mike Angeletti</t>
  </si>
  <si>
    <t>Wayne Canfield</t>
  </si>
  <si>
    <t>Mark Martin</t>
  </si>
  <si>
    <t>Gary Ludwig</t>
  </si>
  <si>
    <t>Paul Collins</t>
  </si>
  <si>
    <t>Chuck Turner</t>
  </si>
  <si>
    <t>Gregg Thornton</t>
  </si>
  <si>
    <t>Robert Worley</t>
  </si>
  <si>
    <t>John Tolber</t>
  </si>
  <si>
    <t>Matt Harned/Glen Michael</t>
  </si>
  <si>
    <t>Ronald Lapping</t>
  </si>
  <si>
    <t>Nathan Regula</t>
  </si>
  <si>
    <t>Nick Scalf</t>
  </si>
  <si>
    <t>DC Boysaw</t>
  </si>
  <si>
    <t>Adam Walker</t>
  </si>
  <si>
    <t>Jeff Glandon</t>
  </si>
  <si>
    <t>SINGLES HANDICAP</t>
  </si>
  <si>
    <t>Bob Schulze</t>
  </si>
  <si>
    <t>Don Hindman</t>
  </si>
  <si>
    <t>Jim Walters</t>
  </si>
  <si>
    <t>Chet Seitz</t>
  </si>
  <si>
    <t>Henry Butler</t>
  </si>
  <si>
    <t>Joe  Krecsmar</t>
  </si>
  <si>
    <t>Bill Gaumer</t>
  </si>
  <si>
    <t>Dewey Bibb</t>
  </si>
  <si>
    <t>Tom Hughes</t>
  </si>
  <si>
    <t>Cosmo Leonard</t>
  </si>
  <si>
    <t>Spencer Mizelle</t>
  </si>
  <si>
    <t>Guido Mininni</t>
  </si>
  <si>
    <t>Tommy Laird</t>
  </si>
  <si>
    <t>Pat Fast</t>
  </si>
  <si>
    <t>Jim Coyer</t>
  </si>
  <si>
    <t>Fred Dewitt</t>
  </si>
  <si>
    <t>Carl Tigner</t>
  </si>
  <si>
    <t>Jack Nicely</t>
  </si>
  <si>
    <t>Robert Cordell</t>
  </si>
  <si>
    <t>Dennis Rogers</t>
  </si>
  <si>
    <t>James Stroth</t>
  </si>
  <si>
    <t>Don Black</t>
  </si>
  <si>
    <t>OJ Iacoboni</t>
  </si>
  <si>
    <t>Larry Reisinger</t>
  </si>
  <si>
    <t>Joseph Eichhorn</t>
  </si>
  <si>
    <t>Victor Skidmore</t>
  </si>
  <si>
    <t>Ed Thimmes</t>
  </si>
  <si>
    <t>Edwin Ott</t>
  </si>
  <si>
    <t>Dick Shott</t>
  </si>
  <si>
    <t>Darryl Angel</t>
  </si>
  <si>
    <t>Casey Nelson</t>
  </si>
  <si>
    <t>Ricardo Abon</t>
  </si>
  <si>
    <t>Andre Jackson</t>
  </si>
  <si>
    <t>Paul Robinson</t>
  </si>
  <si>
    <t>Keith Tope</t>
  </si>
  <si>
    <t>Steven Thomas</t>
  </si>
  <si>
    <t>Keith Morrison</t>
  </si>
  <si>
    <t>Michael Curran</t>
  </si>
  <si>
    <t>Russell Lobuzzetta</t>
  </si>
  <si>
    <t>Derrick George</t>
  </si>
  <si>
    <t>Jerome Johnson</t>
  </si>
  <si>
    <t>James Hipp</t>
  </si>
  <si>
    <t>Don Kessler</t>
  </si>
  <si>
    <t>Kevin Jones</t>
  </si>
  <si>
    <t>Stephen Butsko</t>
  </si>
  <si>
    <t>Tom Carter</t>
  </si>
  <si>
    <t>ALL EVENTS HANDICAP</t>
  </si>
  <si>
    <t>Wayne Markley</t>
  </si>
  <si>
    <t>Jerry Zang</t>
  </si>
  <si>
    <t>Bill Dysart</t>
  </si>
  <si>
    <t>Jerry Lane</t>
  </si>
  <si>
    <t>Harry McCune</t>
  </si>
  <si>
    <t>Mike Milanovick</t>
  </si>
  <si>
    <t>Jack Fitzsimmons</t>
  </si>
  <si>
    <t>John Hunt</t>
  </si>
  <si>
    <t>Jerry Reed</t>
  </si>
  <si>
    <t>Ike Iacoboni</t>
  </si>
  <si>
    <t>Wilbur McNabb</t>
  </si>
  <si>
    <t>Harvey Parks</t>
  </si>
  <si>
    <t>Tom Wilson</t>
  </si>
  <si>
    <t>Bill Kenney</t>
  </si>
  <si>
    <t>Howard Wilson</t>
  </si>
  <si>
    <t>Tom Funk</t>
  </si>
  <si>
    <t>Herb Lowery</t>
  </si>
  <si>
    <t>Donald Price</t>
  </si>
  <si>
    <t>Stan Holden</t>
  </si>
  <si>
    <t>Joseph Husk</t>
  </si>
  <si>
    <t>Bob Cavendish</t>
  </si>
  <si>
    <t>Dave Clemens</t>
  </si>
  <si>
    <t>Fred Johnson</t>
  </si>
  <si>
    <t>Dwight Doerring</t>
  </si>
  <si>
    <t>Bob Bruce</t>
  </si>
  <si>
    <t>Dennis Turner</t>
  </si>
  <si>
    <t>Lester Mullens</t>
  </si>
  <si>
    <t>Dennis Haines</t>
  </si>
  <si>
    <t>Michael Wells</t>
  </si>
  <si>
    <t>John Eastman</t>
  </si>
  <si>
    <t>Curtis White</t>
  </si>
  <si>
    <t>John Perfors</t>
  </si>
  <si>
    <t>David Wells</t>
  </si>
  <si>
    <t>Matthew Edwards</t>
  </si>
  <si>
    <t>Duane Scott</t>
  </si>
  <si>
    <t>Christian Specht</t>
  </si>
  <si>
    <t>Robert Austin</t>
  </si>
  <si>
    <t>MEN'S TEAM REG/II DIVISION</t>
  </si>
  <si>
    <t>"Fiesta Sandbaggers"</t>
  </si>
  <si>
    <t>"Worthington Cylinders"</t>
  </si>
  <si>
    <t>"P.S. Plastic"</t>
  </si>
  <si>
    <t>"Five Alive"</t>
  </si>
  <si>
    <t>"Lanz Printing IV"</t>
  </si>
  <si>
    <t>"Walk About Pub"</t>
  </si>
  <si>
    <t>"Palace Lanes"</t>
  </si>
  <si>
    <t>"Sequoia #15"</t>
  </si>
  <si>
    <t>"Thursday Invitational"</t>
  </si>
  <si>
    <t>"AMF All-Stars"</t>
  </si>
  <si>
    <t>"Russell Five</t>
  </si>
  <si>
    <t>"Westward Ho"</t>
  </si>
  <si>
    <t>"Team Crush"</t>
  </si>
  <si>
    <t>"2 Dollah"</t>
  </si>
  <si>
    <t>"Roosters"</t>
  </si>
  <si>
    <t>Kevin Lucas-590</t>
  </si>
  <si>
    <t>Bob Costanzo</t>
  </si>
  <si>
    <t>Rick Schoop</t>
  </si>
  <si>
    <t>A. Alberini-525</t>
  </si>
  <si>
    <t>Layne Bell</t>
  </si>
  <si>
    <t>David Hulse</t>
  </si>
  <si>
    <t>Dana Bibb</t>
  </si>
  <si>
    <t>J. Richards</t>
  </si>
  <si>
    <t>Michael Adams</t>
  </si>
  <si>
    <t>Robert Thompson</t>
  </si>
  <si>
    <t>Fauston Suel</t>
  </si>
  <si>
    <t>Brett Westervelt</t>
  </si>
  <si>
    <t>John Petty</t>
  </si>
  <si>
    <t>Robert Wilson</t>
  </si>
  <si>
    <t>James Fuller</t>
  </si>
  <si>
    <t>Ralph Herbert</t>
  </si>
  <si>
    <t>Don Conley-559</t>
  </si>
  <si>
    <t>Mark Bachman</t>
  </si>
  <si>
    <t>Bob McBrayer</t>
  </si>
  <si>
    <t>C. Cotton-476</t>
  </si>
  <si>
    <t>Steve Thompson</t>
  </si>
  <si>
    <t>D. Wolfe</t>
  </si>
  <si>
    <t>Patrick Kulaga</t>
  </si>
  <si>
    <t>R. McDonald</t>
  </si>
  <si>
    <t>Russell Rouch</t>
  </si>
  <si>
    <t>Shawn Lambert</t>
  </si>
  <si>
    <t>Frances King Han</t>
  </si>
  <si>
    <t>Bret Abersold</t>
  </si>
  <si>
    <t>Chuck Beach</t>
  </si>
  <si>
    <t>Roger Zaebst</t>
  </si>
  <si>
    <t>Jeffrey Foit</t>
  </si>
  <si>
    <t>Howard Marcum-600</t>
  </si>
  <si>
    <t>Al Rudin</t>
  </si>
  <si>
    <t>John Pyers</t>
  </si>
  <si>
    <t>S. Whitman-543</t>
  </si>
  <si>
    <t>Steve Llaneza</t>
  </si>
  <si>
    <t>Edward Camp</t>
  </si>
  <si>
    <t>Darren Hutchinson</t>
  </si>
  <si>
    <t xml:space="preserve">McDonald Jr. </t>
  </si>
  <si>
    <t>Brent Bushu</t>
  </si>
  <si>
    <t>Rick May</t>
  </si>
  <si>
    <t>Patrick Long</t>
  </si>
  <si>
    <t>Jack Ray</t>
  </si>
  <si>
    <t>Craig Beach</t>
  </si>
  <si>
    <t>Frank Hill</t>
  </si>
  <si>
    <t>Bill Hatton</t>
  </si>
  <si>
    <t>Tim Daniel</t>
  </si>
  <si>
    <t>Rich Hall</t>
  </si>
  <si>
    <t>P. Crabtree-502</t>
  </si>
  <si>
    <t>Donald Baughman</t>
  </si>
  <si>
    <t>D. Leaf</t>
  </si>
  <si>
    <t>Chris Derenzo</t>
  </si>
  <si>
    <t>John Slattery</t>
  </si>
  <si>
    <t>Thomas Russell</t>
  </si>
  <si>
    <t>Jack McDonald</t>
  </si>
  <si>
    <t>Andy Miller</t>
  </si>
  <si>
    <t>Christopher Toney</t>
  </si>
  <si>
    <t>David Snyder</t>
  </si>
  <si>
    <t>Rick Sheaham-674</t>
  </si>
  <si>
    <t>Tony Holland</t>
  </si>
  <si>
    <t>Dan Burman</t>
  </si>
  <si>
    <t>B. Crabtree-671</t>
  </si>
  <si>
    <t>Jeffrey Palmer</t>
  </si>
  <si>
    <t>L. Walker Jr.</t>
  </si>
  <si>
    <t>Larry Star</t>
  </si>
  <si>
    <t>A.W. Abel</t>
  </si>
  <si>
    <t>Ralph Russell</t>
  </si>
  <si>
    <t>Keith Westby</t>
  </si>
  <si>
    <t>Jason Leffler</t>
  </si>
  <si>
    <t>Frank Ahacic</t>
  </si>
  <si>
    <t>Brian Clotts</t>
  </si>
  <si>
    <t>Erik Beckett</t>
  </si>
  <si>
    <t>Gary Archambeau</t>
  </si>
  <si>
    <t>Ryan Smith</t>
  </si>
  <si>
    <t>William McCoy</t>
  </si>
  <si>
    <t>Kevin Archibald</t>
  </si>
  <si>
    <t>Brad Patridge</t>
  </si>
  <si>
    <t>Adrian Jasinski</t>
  </si>
  <si>
    <t>Chaun Thomas</t>
  </si>
  <si>
    <t>Kevin Stepp</t>
  </si>
  <si>
    <t>John Sanzi</t>
  </si>
  <si>
    <t>Jeffrey Drake</t>
  </si>
  <si>
    <t>James Agnew Jr.</t>
  </si>
  <si>
    <t>Troy Jackson</t>
  </si>
  <si>
    <t>Wendell Williamson</t>
  </si>
  <si>
    <t>MEN'S TEAM REG/II HDCP</t>
  </si>
  <si>
    <t>"W.A. Young Builders"</t>
  </si>
  <si>
    <t>"Dairy Queen Obetz"</t>
  </si>
  <si>
    <t>"Society Bank"</t>
  </si>
  <si>
    <t>"Vegas Mix"</t>
  </si>
  <si>
    <t>"Maybe Next Year"</t>
  </si>
  <si>
    <t>"Al's Pals"</t>
  </si>
  <si>
    <t>"Buckeye Curb Appeal"</t>
  </si>
  <si>
    <t>Don Brannon-633</t>
  </si>
  <si>
    <t>William Lawhead Sr.</t>
  </si>
  <si>
    <t>David Diskin</t>
  </si>
  <si>
    <t>Richard Allison</t>
  </si>
  <si>
    <t>Nick Pugliese</t>
  </si>
  <si>
    <t>Eric Nygaard</t>
  </si>
  <si>
    <t>William Young-475</t>
  </si>
  <si>
    <t>David Anderson</t>
  </si>
  <si>
    <t>Bill Wymer</t>
  </si>
  <si>
    <t>James Palmore</t>
  </si>
  <si>
    <t>Mark McIntyre</t>
  </si>
  <si>
    <t>Thomas Agler</t>
  </si>
  <si>
    <t>Tom Wurdack</t>
  </si>
  <si>
    <t>Andrew Cota</t>
  </si>
  <si>
    <t>David Lieb-577</t>
  </si>
  <si>
    <t>William Hartman</t>
  </si>
  <si>
    <t>Rick Palmore</t>
  </si>
  <si>
    <t>Tim Humphrey</t>
  </si>
  <si>
    <t>Tim Crosby</t>
  </si>
  <si>
    <t>Gerald Schneider</t>
  </si>
  <si>
    <t>Edwin Heminger-626</t>
  </si>
  <si>
    <t>Kenneth Peters</t>
  </si>
  <si>
    <t>Kenton Curry</t>
  </si>
  <si>
    <t>Mike Preece</t>
  </si>
  <si>
    <t>Daniel Kirk</t>
  </si>
  <si>
    <t>Walter Rice</t>
  </si>
  <si>
    <t>Steve Heit</t>
  </si>
  <si>
    <t>John Brannon-667</t>
  </si>
  <si>
    <t>Robert Peters</t>
  </si>
  <si>
    <t>Kevin Starcher</t>
  </si>
  <si>
    <t>Mike Snyder</t>
  </si>
  <si>
    <t>David Cooper</t>
  </si>
  <si>
    <t>Al Pugliese</t>
  </si>
  <si>
    <t>Jason Schneider</t>
  </si>
  <si>
    <t>Chaz Howell</t>
  </si>
  <si>
    <t>Andrew Neri</t>
  </si>
  <si>
    <t>MEN'S TEAM BOOSTER/III/OPEN</t>
  </si>
  <si>
    <t>"C.F. Flooring"</t>
  </si>
  <si>
    <t>"Busch"</t>
  </si>
  <si>
    <t>"MJM Inc"</t>
  </si>
  <si>
    <t>"Wannabees"</t>
  </si>
  <si>
    <t>"P.S. Plastics"</t>
  </si>
  <si>
    <t>"Greyhounds"</t>
  </si>
  <si>
    <t>"X-Clan"</t>
  </si>
  <si>
    <t>"Sluggo's"</t>
  </si>
  <si>
    <t>"US Food Service"</t>
  </si>
  <si>
    <t>"Jeff Janitorial"</t>
  </si>
  <si>
    <t>"McDonalds"</t>
  </si>
  <si>
    <t>"Get-Er-Done"</t>
  </si>
  <si>
    <t>"7 Strikes"</t>
  </si>
  <si>
    <t>"Hillcrest Five"</t>
  </si>
  <si>
    <t>Nick Liebhaber-597</t>
  </si>
  <si>
    <t>Carl Falk</t>
  </si>
  <si>
    <t>B. Branner-543</t>
  </si>
  <si>
    <t>P. Romans</t>
  </si>
  <si>
    <t>J. Daniels</t>
  </si>
  <si>
    <t>Joe Teague</t>
  </si>
  <si>
    <t>J. Cattel</t>
  </si>
  <si>
    <t>Danny McCloud</t>
  </si>
  <si>
    <t>Robert Jackson</t>
  </si>
  <si>
    <t>William Anderson</t>
  </si>
  <si>
    <t>Joe Chaffin</t>
  </si>
  <si>
    <t>Joe Rodgers-550</t>
  </si>
  <si>
    <t>Phil Wolcott</t>
  </si>
  <si>
    <t>M. Clark-546</t>
  </si>
  <si>
    <t>R. Waugh</t>
  </si>
  <si>
    <t>G. Bremer</t>
  </si>
  <si>
    <t>John Henderson Jr.</t>
  </si>
  <si>
    <t>D. Hoover</t>
  </si>
  <si>
    <t>Randy Abrams II</t>
  </si>
  <si>
    <t>Andrew Hembree</t>
  </si>
  <si>
    <t>Dennis Cox</t>
  </si>
  <si>
    <t>Douglas Ramey</t>
  </si>
  <si>
    <t>Tommy Rees</t>
  </si>
  <si>
    <t>Belinda Tobias</t>
  </si>
  <si>
    <t>Jennifer Petrick</t>
  </si>
  <si>
    <t>Bruce Temple-614</t>
  </si>
  <si>
    <t>Dick Wright</t>
  </si>
  <si>
    <t>Mahlon J. Mason-594</t>
  </si>
  <si>
    <t>D. Martin</t>
  </si>
  <si>
    <t>Patrick Rickard</t>
  </si>
  <si>
    <t>N. Foster</t>
  </si>
  <si>
    <t>Dwayne Reeder</t>
  </si>
  <si>
    <t>M. McCabe</t>
  </si>
  <si>
    <t>Robert Pope Sr.</t>
  </si>
  <si>
    <t>Richard Bryant</t>
  </si>
  <si>
    <t>Gary McNeal</t>
  </si>
  <si>
    <t>Tom Hawkins</t>
  </si>
  <si>
    <t>Bill Braun</t>
  </si>
  <si>
    <t>Phil Ballard-564</t>
  </si>
  <si>
    <t>Gary Joyce</t>
  </si>
  <si>
    <t>S. Hay-551</t>
  </si>
  <si>
    <t>George Keller</t>
  </si>
  <si>
    <t>D. Jividen</t>
  </si>
  <si>
    <t>Dusty Brooks</t>
  </si>
  <si>
    <t>L. Smetanko</t>
  </si>
  <si>
    <t xml:space="preserve">Randy Abrams </t>
  </si>
  <si>
    <t>Chris Blevins</t>
  </si>
  <si>
    <t>Mike Wells</t>
  </si>
  <si>
    <t>Jarrett Bare</t>
  </si>
  <si>
    <t>Nick Bondra</t>
  </si>
  <si>
    <t>Mark Daniels-507</t>
  </si>
  <si>
    <t>Don Joyce</t>
  </si>
  <si>
    <t>M. Mathews-557</t>
  </si>
  <si>
    <t>G. Gardner</t>
  </si>
  <si>
    <t>Daniel Burman</t>
  </si>
  <si>
    <t>T. Valentine</t>
  </si>
  <si>
    <t>Samuel Cherry</t>
  </si>
  <si>
    <t>L. D'Andrea</t>
  </si>
  <si>
    <t>Don Irving</t>
  </si>
  <si>
    <t>Jeff Blevins</t>
  </si>
  <si>
    <t>Daniel Green</t>
  </si>
  <si>
    <t>William Alexa</t>
  </si>
  <si>
    <t>Paul Vandermeer</t>
  </si>
  <si>
    <t>Greg Beachy</t>
  </si>
  <si>
    <t>Dan Irwin</t>
  </si>
  <si>
    <t>Amanda Dalton</t>
  </si>
  <si>
    <t>Paul Johnson</t>
  </si>
  <si>
    <t>Russell King</t>
  </si>
  <si>
    <t>Kevin Soulivong</t>
  </si>
  <si>
    <t>Gary Dixon</t>
  </si>
  <si>
    <t>Charles Thompson</t>
  </si>
  <si>
    <t>Irion Mitchell</t>
  </si>
  <si>
    <t>MEN'S TEAM BOOST/III/OPEN HDCP</t>
  </si>
  <si>
    <t>"General Electric"</t>
  </si>
  <si>
    <t>"J. Howard Electric"</t>
  </si>
  <si>
    <t>"Big Lead Machine"</t>
  </si>
  <si>
    <t>"The Pig Dogs"</t>
  </si>
  <si>
    <t>"Five Players"</t>
  </si>
  <si>
    <t>"Ruffriders"</t>
  </si>
  <si>
    <t>"Jess Howard Electric"</t>
  </si>
  <si>
    <t>"King Pins"</t>
  </si>
  <si>
    <t>"Four Bikers Plus One"</t>
  </si>
  <si>
    <t>Carl Haberman-602</t>
  </si>
  <si>
    <t>James Howard-519</t>
  </si>
  <si>
    <t>Michael Greulich</t>
  </si>
  <si>
    <t>James Randas</t>
  </si>
  <si>
    <t>Larry Ragland</t>
  </si>
  <si>
    <t>Michael Tucker</t>
  </si>
  <si>
    <t>George Drake</t>
  </si>
  <si>
    <t>Karen Scarbrough</t>
  </si>
  <si>
    <t>William Brown-475</t>
  </si>
  <si>
    <t>Richard Murphy-486</t>
  </si>
  <si>
    <t>Caven Boggess</t>
  </si>
  <si>
    <t>Willie Tucker</t>
  </si>
  <si>
    <t>David Rhodes</t>
  </si>
  <si>
    <t>Richard Murphy</t>
  </si>
  <si>
    <t>Shirley King</t>
  </si>
  <si>
    <t>Todd Scarbrough</t>
  </si>
  <si>
    <t>Dennis Turner-580</t>
  </si>
  <si>
    <t>Robert Spohn-454</t>
  </si>
  <si>
    <t>Thomas Nelson</t>
  </si>
  <si>
    <t>Ken Padgett</t>
  </si>
  <si>
    <t>Tim Zugaro</t>
  </si>
  <si>
    <t>John Wallace</t>
  </si>
  <si>
    <t>Dianne Herod</t>
  </si>
  <si>
    <t>Warren Powers-439</t>
  </si>
  <si>
    <t>Charlie Thompson-614</t>
  </si>
  <si>
    <t>Steve Higgins</t>
  </si>
  <si>
    <t>Marty Lance</t>
  </si>
  <si>
    <t>Richard Rhodes</t>
  </si>
  <si>
    <t>Wendell Rhodes</t>
  </si>
  <si>
    <t>Russell King Sr.</t>
  </si>
  <si>
    <t>Warren Roberson</t>
  </si>
  <si>
    <t>George Filko-528</t>
  </si>
  <si>
    <t>George Drake-544</t>
  </si>
  <si>
    <t>Thomas Brennan</t>
  </si>
  <si>
    <t>Paul Swearinger</t>
  </si>
  <si>
    <t>Jeff Cromwell</t>
  </si>
  <si>
    <t>Jeff Howard</t>
  </si>
  <si>
    <t>James Bourne</t>
  </si>
  <si>
    <t>Sindi Blanton</t>
  </si>
  <si>
    <t>Sue Williamson</t>
  </si>
  <si>
    <t>Donald Hayes</t>
  </si>
  <si>
    <t xml:space="preserve">MEN'S TEAM DIV IV </t>
  </si>
  <si>
    <t>"Buckeye City"</t>
  </si>
  <si>
    <t>Clyde Stout</t>
  </si>
  <si>
    <t>James Smith</t>
  </si>
  <si>
    <t>Josh Glover</t>
  </si>
  <si>
    <t>Kevin Hawthorne</t>
  </si>
  <si>
    <t>James Hays</t>
  </si>
  <si>
    <t>Danielle Fornek</t>
  </si>
  <si>
    <t>Adam Fornek</t>
  </si>
  <si>
    <t>Jeremy Letzelter</t>
  </si>
  <si>
    <t>Ronald Matthews</t>
  </si>
  <si>
    <t>TEAM 3-PLAYER DIV I/SCRATCH</t>
  </si>
  <si>
    <t>"Cornbread Muffins"</t>
  </si>
  <si>
    <t>"MJ Mason"</t>
  </si>
  <si>
    <t>"Capri 007"</t>
  </si>
  <si>
    <t>"Bob &amp; The Boys"</t>
  </si>
  <si>
    <t>"Billy's Boys"</t>
  </si>
  <si>
    <t xml:space="preserve">Randy Evans </t>
  </si>
  <si>
    <t>Dave Belcher</t>
  </si>
  <si>
    <t>Bob McCracken</t>
  </si>
  <si>
    <t>Jeff Hart</t>
  </si>
  <si>
    <t>TEAM 3-PLAYER DIV I/HDCP</t>
  </si>
  <si>
    <t>TEAM 3-PLAYER DIV II/SCRATCH</t>
  </si>
  <si>
    <t>"3 Road Dawgs"</t>
  </si>
  <si>
    <t>"Direct Express Delivery"</t>
  </si>
  <si>
    <t>"Bad Boyz 3"</t>
  </si>
  <si>
    <t>"On the Hook"</t>
  </si>
  <si>
    <t>Raynes Rozzelle Jr.</t>
  </si>
  <si>
    <t>JR H Ritchard</t>
  </si>
  <si>
    <t>Patrick Eley</t>
  </si>
  <si>
    <t>Raynes Rozzelle</t>
  </si>
  <si>
    <t>Michael Burt</t>
  </si>
  <si>
    <t>Ken Rhynehardt</t>
  </si>
  <si>
    <t>Thomas Richardson</t>
  </si>
  <si>
    <t>Todd Gordish</t>
  </si>
  <si>
    <t>TEAM 3-PLAYER DIV II/HDCP</t>
  </si>
  <si>
    <t>TEAM 3-PLAYER DIV III SCRATCH</t>
  </si>
  <si>
    <t>"Triple T"</t>
  </si>
  <si>
    <t>Joseph Blatt</t>
  </si>
  <si>
    <t>David Palumbo</t>
  </si>
  <si>
    <t>Thomas Sanfillipo</t>
  </si>
  <si>
    <t>TEAM 3-PLAYER DIV III HDCP</t>
  </si>
  <si>
    <t>TEAM 4-PLAYER DIV I SCRATCH</t>
  </si>
  <si>
    <t>"McCorkle Realtors"</t>
  </si>
  <si>
    <t>"Palace Lanes II"</t>
  </si>
  <si>
    <t>Charles Houlihan</t>
  </si>
  <si>
    <t>Jamie West</t>
  </si>
  <si>
    <t>Jeff Robinson</t>
  </si>
  <si>
    <t>Bill Ludwig</t>
  </si>
  <si>
    <t>TEAM 4-PLAYER DIV I HDCP</t>
  </si>
  <si>
    <t>TEAM 4-PLAYER DIV II SCRATCH</t>
  </si>
  <si>
    <t>"Final Four"</t>
  </si>
  <si>
    <t>"MMLW"</t>
  </si>
  <si>
    <t>Monte Edwards</t>
  </si>
  <si>
    <t>Ron Lapping</t>
  </si>
  <si>
    <t>Brian Miller</t>
  </si>
  <si>
    <t>Bryan Fulgham</t>
  </si>
  <si>
    <t>Bob Wilson</t>
  </si>
  <si>
    <t>TEAM 4-PLAYER DIV II HDCP</t>
  </si>
  <si>
    <t>"MJ Mason #2</t>
  </si>
  <si>
    <t>Brian Fath</t>
  </si>
  <si>
    <t>TEAM 4-PLAYER DIV III SCRATCH</t>
  </si>
  <si>
    <t>"Another Round"</t>
  </si>
  <si>
    <t>Chester Browning</t>
  </si>
  <si>
    <t>Chester Browning III</t>
  </si>
  <si>
    <t>TEAM 4-PLAYER DIV III HDCP</t>
  </si>
  <si>
    <t>TEAM 4-PLAYER OPEN SCRATCH</t>
  </si>
  <si>
    <t>"PW's Friends"</t>
  </si>
  <si>
    <t>Phyllis White</t>
  </si>
  <si>
    <t>Sandy Minke</t>
  </si>
  <si>
    <t>Scott Maienza</t>
  </si>
  <si>
    <t>TEAM 4-PLAYER OPEN HDCP</t>
  </si>
  <si>
    <t>"Bowling Buddies"</t>
  </si>
  <si>
    <t>James Hoover</t>
  </si>
  <si>
    <t>Kelley Kyle-Hoover</t>
  </si>
  <si>
    <t>DOUBLES OPEN</t>
  </si>
  <si>
    <t>Rhonda Elder</t>
  </si>
  <si>
    <t>SUPER ALL EVENTS SCRATCH</t>
  </si>
  <si>
    <t>SUPER ALL EVENTS HDCP</t>
  </si>
  <si>
    <t>Division I Scratch Team</t>
  </si>
  <si>
    <t>Div I Scratch Doubles</t>
  </si>
  <si>
    <t>Div I Singles Scratch</t>
  </si>
  <si>
    <t>Div I All-Events Scratch</t>
  </si>
  <si>
    <t>Div I Men's Team Handicap</t>
  </si>
  <si>
    <t>Div I Men's Doubles HDCP</t>
  </si>
  <si>
    <t>Div I</t>
  </si>
  <si>
    <t>Div II Men's Scratch</t>
  </si>
  <si>
    <t>Div II Men's Scratch DBLS</t>
  </si>
  <si>
    <t>Div II SCR</t>
  </si>
  <si>
    <t>Div II HDCP Men's Team</t>
  </si>
  <si>
    <t>Div II Men's HDCP DBLS</t>
  </si>
  <si>
    <t>Div II HDCP</t>
  </si>
  <si>
    <t>Div III/Booster/Open Team Scratch</t>
  </si>
  <si>
    <t>Div III Men's SCRATCH DBLS</t>
  </si>
  <si>
    <t>Div III Scratch</t>
  </si>
  <si>
    <t>Div III HDCP Men's Team</t>
  </si>
  <si>
    <t>Div III Men's HDCP DBLS</t>
  </si>
  <si>
    <t>Div III HDCP</t>
  </si>
  <si>
    <t>Div IV Men's Scratch</t>
  </si>
  <si>
    <t>Div IV Men's Scratch DBLS</t>
  </si>
  <si>
    <t>Div IV SCR</t>
  </si>
  <si>
    <t>Div I 3-Player Scratch</t>
  </si>
  <si>
    <t>Div I 3-Player HDCP</t>
  </si>
  <si>
    <t>Div II 3-Player Scratch</t>
  </si>
  <si>
    <t>Div II 3-Player HDCP</t>
  </si>
  <si>
    <t>Div III 3-Player Scratch</t>
  </si>
  <si>
    <t>Div III 3-Player HDCP</t>
  </si>
  <si>
    <t>Div I 4-Player Scratch</t>
  </si>
  <si>
    <t>Div I 4-Player HDCP</t>
  </si>
  <si>
    <t>Div II 4-Player Scratch</t>
  </si>
  <si>
    <t>Div II 4-Player HDCP</t>
  </si>
  <si>
    <t>Div III 4-Player Scratch</t>
  </si>
  <si>
    <t>Div III 4-Player HDCP</t>
  </si>
  <si>
    <t>Open 4-Player Scratch</t>
  </si>
  <si>
    <t>Open 4-Player HDCP</t>
  </si>
  <si>
    <t>Open Scratch DBLS</t>
  </si>
  <si>
    <t>Open HDCP DBLS</t>
  </si>
  <si>
    <t>Team #1</t>
  </si>
  <si>
    <t>Team #2</t>
  </si>
  <si>
    <t>Team #3</t>
  </si>
  <si>
    <t>Team #4</t>
  </si>
  <si>
    <t>Team #5</t>
  </si>
  <si>
    <t>Score</t>
  </si>
  <si>
    <t>Doubles #1</t>
  </si>
  <si>
    <t>Doubles #2</t>
  </si>
  <si>
    <t>Singles</t>
  </si>
  <si>
    <t>All-Events</t>
  </si>
  <si>
    <t>Singles HDCP</t>
  </si>
  <si>
    <t>All-Events HDCP</t>
  </si>
  <si>
    <t>All Events</t>
  </si>
  <si>
    <t>C.P. Balz</t>
  </si>
  <si>
    <t>Thomas Callahan</t>
  </si>
  <si>
    <t xml:space="preserve">Walter Burkholz </t>
  </si>
  <si>
    <t>Dan Burden-</t>
  </si>
  <si>
    <t>Don Shafer</t>
  </si>
  <si>
    <t>Merrrell Weaver</t>
  </si>
  <si>
    <t>Merrill Weaver</t>
  </si>
  <si>
    <t>Leon Wadereker</t>
  </si>
  <si>
    <t>Bill Fenstermaker</t>
  </si>
  <si>
    <t>B. Kenney</t>
  </si>
  <si>
    <t xml:space="preserve">Jim Shaw </t>
  </si>
  <si>
    <t>Michael O'Harra</t>
  </si>
  <si>
    <t>Curt Billingsley</t>
  </si>
  <si>
    <t>Kevin Lucas</t>
  </si>
  <si>
    <t>Don Conley</t>
  </si>
  <si>
    <t>Howard Marcum</t>
  </si>
  <si>
    <t>Rick Sheaham</t>
  </si>
  <si>
    <t>Don Brannon</t>
  </si>
  <si>
    <t>William Young</t>
  </si>
  <si>
    <t>David Lieb</t>
  </si>
  <si>
    <t>Edwin Heminger</t>
  </si>
  <si>
    <t>John Brannon</t>
  </si>
  <si>
    <t>Nick Liebhaber</t>
  </si>
  <si>
    <t>Joe Rodgers</t>
  </si>
  <si>
    <t>Bruce Temple</t>
  </si>
  <si>
    <t>Phil Ballard</t>
  </si>
  <si>
    <t>Mark Daniels</t>
  </si>
  <si>
    <t>Carl Haberman</t>
  </si>
  <si>
    <t>William Brown</t>
  </si>
  <si>
    <t>Warren Powers</t>
  </si>
  <si>
    <t>George Filko</t>
  </si>
  <si>
    <t>A. Alberini</t>
  </si>
  <si>
    <t>C. Cotton</t>
  </si>
  <si>
    <t>S. Whitman</t>
  </si>
  <si>
    <t>P. Crabtree</t>
  </si>
  <si>
    <t>B. Crabtree</t>
  </si>
  <si>
    <t>B. Branner</t>
  </si>
  <si>
    <t>M. Clark</t>
  </si>
  <si>
    <t>S. Hay</t>
  </si>
  <si>
    <t>M. Mathews</t>
  </si>
  <si>
    <t>James Howard</t>
  </si>
  <si>
    <t>Robert Spohn</t>
  </si>
  <si>
    <t>Charlie Thompson</t>
  </si>
  <si>
    <t>Rick Schopp</t>
  </si>
  <si>
    <t>Billy Conners</t>
  </si>
  <si>
    <t>Ricardo Aban</t>
  </si>
  <si>
    <t>David Harold</t>
  </si>
  <si>
    <t>Jeffrey Scott Sr.</t>
  </si>
  <si>
    <t>Steven Leffel</t>
  </si>
  <si>
    <t>Complete</t>
  </si>
  <si>
    <t>Traditional</t>
  </si>
  <si>
    <t>Open Winners to add to Women's Count</t>
  </si>
  <si>
    <t>Shared Titles</t>
  </si>
  <si>
    <t>Bowler</t>
  </si>
  <si>
    <t>Traditional Titles</t>
  </si>
  <si>
    <t>Complete Titles</t>
  </si>
  <si>
    <t>*Traditional Categories Includes:</t>
  </si>
  <si>
    <t>*Does not include</t>
  </si>
  <si>
    <t>Bill McCorkle*</t>
  </si>
  <si>
    <t>Scratch Team</t>
  </si>
  <si>
    <t>Divisions II-IV</t>
  </si>
  <si>
    <t>Bob Brown*</t>
  </si>
  <si>
    <t>Scratch Doubles</t>
  </si>
  <si>
    <t>Regular Division</t>
  </si>
  <si>
    <t>Scratch Singles</t>
  </si>
  <si>
    <t>Booster Divisions</t>
  </si>
  <si>
    <t>Dan Higgins*</t>
  </si>
  <si>
    <t>Scratch All-Events</t>
  </si>
  <si>
    <t>3 &amp; 4 Man Events</t>
  </si>
  <si>
    <t>Jaime Fink*</t>
  </si>
  <si>
    <t>Handicap Team</t>
  </si>
  <si>
    <t>Super All-Events</t>
  </si>
  <si>
    <t>Handicap Doubles</t>
  </si>
  <si>
    <t>Mixed Events</t>
  </si>
  <si>
    <t>Jim Shaw*</t>
  </si>
  <si>
    <t>Handicap Singles</t>
  </si>
  <si>
    <t>Chuck Tompkins*</t>
  </si>
  <si>
    <t>Handicap All-Events</t>
  </si>
  <si>
    <t>Brad Fazio*</t>
  </si>
  <si>
    <t>Don Rowland*</t>
  </si>
  <si>
    <t>Bobby Moore*</t>
  </si>
  <si>
    <t>Jim Slagle*</t>
  </si>
  <si>
    <t>Dan Thompson^</t>
  </si>
  <si>
    <t>Ed Thomas*</t>
  </si>
  <si>
    <t>Tom Franklin*</t>
  </si>
  <si>
    <t>Jimmy Johnson*</t>
  </si>
  <si>
    <t>Ron Spohn*</t>
  </si>
  <si>
    <t>Dick Reitter*</t>
  </si>
  <si>
    <t>Jeff Thielsen*</t>
  </si>
  <si>
    <t>Jim Beaty*</t>
  </si>
  <si>
    <t>Mark Moore*</t>
  </si>
  <si>
    <t>Ben Mowery*</t>
  </si>
  <si>
    <t>Carl Williams*</t>
  </si>
  <si>
    <t>Don Anthony*</t>
  </si>
  <si>
    <t>Greg Short*</t>
  </si>
  <si>
    <t>Rod Singer*</t>
  </si>
  <si>
    <t>Billy Conner Sr.*</t>
  </si>
  <si>
    <t>Bob Anelich*</t>
  </si>
  <si>
    <t>Mike Llaneza*</t>
  </si>
  <si>
    <t>Mike O'Harra*</t>
  </si>
  <si>
    <t>Ora Youngman*</t>
  </si>
  <si>
    <t>Ted Pehrson*</t>
  </si>
  <si>
    <t>Tom Dern*</t>
  </si>
  <si>
    <t>William Zimpfer*</t>
  </si>
  <si>
    <t>Earl Talhelm*</t>
  </si>
  <si>
    <t>Frank Zimpfer^</t>
  </si>
  <si>
    <t>Heath Hartgrove*</t>
  </si>
  <si>
    <t>Jack Caridas*</t>
  </si>
  <si>
    <t>Jamie Shirley*</t>
  </si>
  <si>
    <t>Kip Selbach*</t>
  </si>
  <si>
    <t>Merrell Weaver^</t>
  </si>
  <si>
    <t>Naddy Latham*</t>
  </si>
  <si>
    <t>Sam Stump*</t>
  </si>
  <si>
    <t>Bill Henson*</t>
  </si>
  <si>
    <t>Bob West*</t>
  </si>
  <si>
    <t>Cliff Robling*</t>
  </si>
  <si>
    <t>Frank Peterson*</t>
  </si>
  <si>
    <t>Gary Slyh*</t>
  </si>
  <si>
    <t>George Rowan*</t>
  </si>
  <si>
    <t>Harold Chadwick*</t>
  </si>
  <si>
    <t>Jerry McNamee*</t>
  </si>
  <si>
    <t>Jim Carroll*</t>
  </si>
  <si>
    <t>Joe Drasko*</t>
  </si>
  <si>
    <t>Mickey Scarberry*</t>
  </si>
  <si>
    <t>Mike Cyphers*</t>
  </si>
  <si>
    <t>Ron Stromfeld*</t>
  </si>
  <si>
    <t>Arnie Noe*</t>
  </si>
  <si>
    <t>Earl Emerson*</t>
  </si>
  <si>
    <t>Eddie Gettrost*</t>
  </si>
  <si>
    <t>Bon Anelich</t>
  </si>
  <si>
    <t>Larry Dulin*</t>
  </si>
  <si>
    <t>Leonard Burkholz*</t>
  </si>
  <si>
    <t>Roy Buckley*</t>
  </si>
  <si>
    <t>Todd Compton*</t>
  </si>
  <si>
    <t>Alan Mettle^</t>
  </si>
  <si>
    <t>Bill Hull</t>
  </si>
  <si>
    <t>Dewayne Reeder</t>
  </si>
  <si>
    <t>Bob Hart*</t>
  </si>
  <si>
    <t>Donald Smith</t>
  </si>
  <si>
    <t>Chris Weatherman*</t>
  </si>
  <si>
    <t>Chuck Vagt*</t>
  </si>
  <si>
    <t>Glen Michael</t>
  </si>
  <si>
    <t>Dean Bowles*</t>
  </si>
  <si>
    <t>Don Kramer*</t>
  </si>
  <si>
    <t>Elmer Krauss*</t>
  </si>
  <si>
    <t>Fred Brightman*</t>
  </si>
  <si>
    <t>Fred Lerch*</t>
  </si>
  <si>
    <t>George Kline*</t>
  </si>
  <si>
    <t>Gregg Hrivnak*</t>
  </si>
  <si>
    <t>Michael Meade</t>
  </si>
  <si>
    <t>Mike Angeletti</t>
  </si>
  <si>
    <t>Non-Traditional</t>
  </si>
  <si>
    <t>Paul Klopfer</t>
  </si>
  <si>
    <t>Joe Kristof*</t>
  </si>
  <si>
    <t>John Davies*</t>
  </si>
  <si>
    <t>John Nichols*</t>
  </si>
  <si>
    <t>John Zimpfer*</t>
  </si>
  <si>
    <t>Scott Griffin</t>
  </si>
  <si>
    <t>Scott Price</t>
  </si>
  <si>
    <t>Larry Campbell</t>
  </si>
  <si>
    <t>Michael Burkholz*</t>
  </si>
  <si>
    <t>Mike Adams*</t>
  </si>
  <si>
    <t>Ray Fohl*</t>
  </si>
  <si>
    <t>Ray Light*</t>
  </si>
  <si>
    <t>Richard Shaver</t>
  </si>
  <si>
    <t>Robert Stewart*</t>
  </si>
  <si>
    <t>Vic Thayer^</t>
  </si>
  <si>
    <t>3/4/07-3/11/07</t>
  </si>
  <si>
    <t>3/14/08-3/20/08</t>
  </si>
  <si>
    <t>3/27/09-4/3/09</t>
  </si>
  <si>
    <t>3/26/10-4/3/10</t>
  </si>
  <si>
    <t>3/4/11-3/12/11</t>
  </si>
  <si>
    <t>2/10/12-2/18/12</t>
  </si>
  <si>
    <t>2/8/13-2/16/13</t>
  </si>
  <si>
    <t>2/28/14-3/5/14</t>
  </si>
  <si>
    <t>3/6/15-3/15/15</t>
  </si>
  <si>
    <t>2/26/16-3/6/16</t>
  </si>
  <si>
    <t>1/13/17-1/21/17</t>
  </si>
  <si>
    <t>12/1/17-12/7/17</t>
  </si>
  <si>
    <t>2/23/19-2/28/19</t>
  </si>
  <si>
    <t>2/14/20-2/22/20</t>
  </si>
  <si>
    <t>4/16/21-5/1/21</t>
  </si>
  <si>
    <t>4/16/22-5/4/22</t>
  </si>
  <si>
    <t>4/7/23-4/15/23</t>
  </si>
  <si>
    <t>4/19/24-5/2/24</t>
  </si>
  <si>
    <t>3/14/25-3/29/25</t>
  </si>
  <si>
    <t>2/25/26-3/1/26</t>
  </si>
  <si>
    <t>3/5/27-3/14/27</t>
  </si>
  <si>
    <t>3/7/36-4/5/36</t>
  </si>
  <si>
    <t>3/13/1937-4/18/37</t>
  </si>
  <si>
    <t>2/19/38-3/27/38</t>
  </si>
  <si>
    <t>2/25/39-4/8/39</t>
  </si>
  <si>
    <t>4/17/43-5/25/43</t>
  </si>
  <si>
    <t>3/31/45-5/6/45</t>
  </si>
  <si>
    <t>4/13/46-5/12/46</t>
  </si>
  <si>
    <t>3/15/47-4/20/47</t>
  </si>
  <si>
    <t>2/21/48-3/14/48</t>
  </si>
  <si>
    <t>2/19/49-3/13/49</t>
  </si>
  <si>
    <t>2/4/50-2/26/50</t>
  </si>
  <si>
    <t>2/3/51-3/11/51</t>
  </si>
  <si>
    <t>1/31/53-2/22/53</t>
  </si>
  <si>
    <t>1/16/54-2/6/54</t>
  </si>
  <si>
    <t>1/28/56-2/12/56</t>
  </si>
  <si>
    <t>2/16/57-3/10/57</t>
  </si>
  <si>
    <t>2/15/58-3/9/58</t>
  </si>
  <si>
    <t>2/14/59-3/15/59</t>
  </si>
  <si>
    <t>2/13/60-3/5/60</t>
  </si>
  <si>
    <t>2/11/61-2/26/61</t>
  </si>
  <si>
    <t>2/17/62-3/4/62</t>
  </si>
  <si>
    <t>1/16/63-3/2/63</t>
  </si>
  <si>
    <t>2/15/64-2/23/64</t>
  </si>
  <si>
    <t>2/12/66-2/20/66</t>
  </si>
  <si>
    <t>2/18/67-2/26/67</t>
  </si>
  <si>
    <t>2/10/73-3/4/73</t>
  </si>
  <si>
    <t>2/9/74-2/24/74</t>
  </si>
  <si>
    <t>2/8/75-3/2/75</t>
  </si>
  <si>
    <t>2/7/76-2/29/76</t>
  </si>
  <si>
    <t>2/5/77-2/26/77</t>
  </si>
  <si>
    <t>2/1/90-2/18/90</t>
  </si>
  <si>
    <t>Jack Reed- 611</t>
  </si>
  <si>
    <t>Kip Selbach-582</t>
  </si>
  <si>
    <t>S. Fenner -556</t>
  </si>
  <si>
    <t>William Zimpfer-581</t>
  </si>
  <si>
    <t>Mason-530</t>
  </si>
  <si>
    <t>Frank Peterson-474</t>
  </si>
  <si>
    <t>Eddie Gettrost-504</t>
  </si>
  <si>
    <t>C. Shott-571</t>
  </si>
  <si>
    <t>Jack Edwards-662</t>
  </si>
  <si>
    <t>Groff-601</t>
  </si>
  <si>
    <t>P. Riehl-607</t>
  </si>
  <si>
    <t>Fred Hearn-676</t>
  </si>
  <si>
    <t>E. Middendorf-587</t>
  </si>
  <si>
    <t>Earl Emerson-650</t>
  </si>
  <si>
    <t>George Koetz-615</t>
  </si>
  <si>
    <t>Earl Talhelm-601</t>
  </si>
  <si>
    <t>Frank Zimpfer-567</t>
  </si>
  <si>
    <t>Don Shaeffer-630</t>
  </si>
  <si>
    <t>Dan Burden-588</t>
  </si>
  <si>
    <t>Don Shaeffer-577</t>
  </si>
  <si>
    <t>Herman Kaeppner-585</t>
  </si>
  <si>
    <t>John Duckworth-534</t>
  </si>
  <si>
    <t>Bob Keethler-663</t>
  </si>
  <si>
    <t>Leonard Overholt-628</t>
  </si>
  <si>
    <t>Robert Creviston-606</t>
  </si>
  <si>
    <t>Bud Titer-616</t>
  </si>
  <si>
    <t>Lawrence Whalen-559</t>
  </si>
  <si>
    <t>Robert Leonard-603</t>
  </si>
  <si>
    <t>Creighton Hunter-468</t>
  </si>
  <si>
    <t>Merrell Weaver-521</t>
  </si>
  <si>
    <t>Tony Trapasso-636</t>
  </si>
  <si>
    <t>Fred Gramm-520</t>
  </si>
  <si>
    <t>Paul Koebel-568</t>
  </si>
  <si>
    <t>Earl Brake-484</t>
  </si>
  <si>
    <t>Dan Boyd-442</t>
  </si>
  <si>
    <t>Dick Braun-574</t>
  </si>
  <si>
    <t>Joe Kristof-655</t>
  </si>
  <si>
    <t>Don Stewart-579</t>
  </si>
  <si>
    <t>Ray Rieser-647</t>
  </si>
  <si>
    <t>Lowell Hammond-634</t>
  </si>
  <si>
    <t>George Rowan-647</t>
  </si>
  <si>
    <t>Jim Shaw-627</t>
  </si>
  <si>
    <t>Jim Shaw-737</t>
  </si>
  <si>
    <t>Jim Shaw-595</t>
  </si>
  <si>
    <t>Jim Shaw-612</t>
  </si>
  <si>
    <t>Jim Shaw-630</t>
  </si>
  <si>
    <t>Tim Rogers-769</t>
  </si>
  <si>
    <t>Terry Hagermann-738</t>
  </si>
  <si>
    <t>Bucky Collins-737</t>
  </si>
  <si>
    <t>Vince Hipp-693</t>
  </si>
  <si>
    <t>Jerry McNamee-774</t>
  </si>
  <si>
    <t>Jim Beaty-553</t>
  </si>
  <si>
    <t>Bobby Moore-721</t>
  </si>
  <si>
    <t>Dan Thompson-759</t>
  </si>
  <si>
    <t>H. Pausch-565</t>
  </si>
  <si>
    <t>Phil Thill-548</t>
  </si>
  <si>
    <t>R. Laylin-627</t>
  </si>
  <si>
    <t>Peter Hartung-585</t>
  </si>
  <si>
    <t>J. Zeisler-626</t>
  </si>
  <si>
    <t>William Zimpfer-575</t>
  </si>
  <si>
    <t>W. Nelman-497</t>
  </si>
  <si>
    <t>H. Berber-561</t>
  </si>
  <si>
    <t>Ora Youngman-666</t>
  </si>
  <si>
    <t>John Davies-597</t>
  </si>
  <si>
    <t>L. Meyers-571</t>
  </si>
  <si>
    <t>Buck Wisler-607</t>
  </si>
  <si>
    <t>Michael Burkholz-562</t>
  </si>
  <si>
    <t>Sam Stewart-550</t>
  </si>
  <si>
    <t>George Koetz-678</t>
  </si>
  <si>
    <t>Wayne Fogle-563</t>
  </si>
  <si>
    <t>Charlie Reinlie-616</t>
  </si>
  <si>
    <t>Nelson Mettle-643</t>
  </si>
  <si>
    <t>Oscar Lunzar-571</t>
  </si>
  <si>
    <t>Frank Emrich-591</t>
  </si>
  <si>
    <t>Walter Kulp-654</t>
  </si>
  <si>
    <t>Daniel Bennett-612</t>
  </si>
  <si>
    <t>Jerry Davis-668</t>
  </si>
  <si>
    <t>Art Bishop-579</t>
  </si>
  <si>
    <t>Ray Bryon-532</t>
  </si>
  <si>
    <t>Ora Youngman-598</t>
  </si>
  <si>
    <t>Joseph Scofield-540</t>
  </si>
  <si>
    <t>Bob Volz-496</t>
  </si>
  <si>
    <t>Earl Manley-594</t>
  </si>
  <si>
    <t>Virgil Putterbaugh-587</t>
  </si>
  <si>
    <t>Art Weinrich-566</t>
  </si>
  <si>
    <t>John Hoffman-456</t>
  </si>
  <si>
    <t>Ray Ellis-517</t>
  </si>
  <si>
    <t>Fred Smith-502</t>
  </si>
  <si>
    <t>Willie Bethards-437</t>
  </si>
  <si>
    <t>Bill Elzey-675</t>
  </si>
  <si>
    <t>John Weidner-608</t>
  </si>
  <si>
    <t>Chuck Quelette-619</t>
  </si>
  <si>
    <t>Bud Kline-583</t>
  </si>
  <si>
    <t>Ed Thomas-641</t>
  </si>
  <si>
    <t>Carl Williams-664</t>
  </si>
  <si>
    <t>Tom Dern-647</t>
  </si>
  <si>
    <t>Sam Stump-697</t>
  </si>
  <si>
    <t>Bill McCorkle-597</t>
  </si>
  <si>
    <t>Jeff Thielsen-634</t>
  </si>
  <si>
    <t>Larry Chaney-692</t>
  </si>
  <si>
    <t>Mike Parrish-512</t>
  </si>
  <si>
    <t>Don Rowland-709</t>
  </si>
  <si>
    <t>Greg Powell-685</t>
  </si>
  <si>
    <t>Chris Fazio-760</t>
  </si>
  <si>
    <t>Greg Powell-686</t>
  </si>
  <si>
    <t>Chuck Tompkins-700</t>
  </si>
  <si>
    <t>Jamie Shirley-674</t>
  </si>
  <si>
    <t>C.P.Balz-543</t>
  </si>
  <si>
    <t>C. Siefert-536</t>
  </si>
  <si>
    <t>W. Hunter-479</t>
  </si>
  <si>
    <t>Ed Schwartz-573</t>
  </si>
  <si>
    <t>Elmer Schoenlaub-579</t>
  </si>
  <si>
    <t>Eddie Gettrost-556</t>
  </si>
  <si>
    <t>Ludwig-593</t>
  </si>
  <si>
    <t>George Koetz-612</t>
  </si>
  <si>
    <t>G. Smith-550</t>
  </si>
  <si>
    <t>Walters-581</t>
  </si>
  <si>
    <t>J. Meyers-609</t>
  </si>
  <si>
    <t>Karl Faelchle-626</t>
  </si>
  <si>
    <t>"Babe" Green-564</t>
  </si>
  <si>
    <t>R. Kimmel-639</t>
  </si>
  <si>
    <t>E. Graham-574</t>
  </si>
  <si>
    <t>Casey Jones-571</t>
  </si>
  <si>
    <t>Fritz Shank-600</t>
  </si>
  <si>
    <t>Pete Simon-582</t>
  </si>
  <si>
    <t>Eldon Brown-672</t>
  </si>
  <si>
    <t>Frank Zang-602</t>
  </si>
  <si>
    <t>Dr. Sam Fairchild-565</t>
  </si>
  <si>
    <t>Henry Werner-531</t>
  </si>
  <si>
    <t>Paul Walker-674</t>
  </si>
  <si>
    <t>Merle Kister-485</t>
  </si>
  <si>
    <t>Fred Lerch-652</t>
  </si>
  <si>
    <t>Charles Case-578</t>
  </si>
  <si>
    <t>Thomas Conklin-585</t>
  </si>
  <si>
    <t>George Wolfley-535</t>
  </si>
  <si>
    <t>Frank Daugherty-680</t>
  </si>
  <si>
    <t>George Custer-543</t>
  </si>
  <si>
    <t>Paul Nordman-502</t>
  </si>
  <si>
    <t>Dave Tarpy-531</t>
  </si>
  <si>
    <t>Paul Devaney-551</t>
  </si>
  <si>
    <t>Donald Hopkins-521</t>
  </si>
  <si>
    <t>Merrell Weaver-616</t>
  </si>
  <si>
    <t>Bob Anelich-614</t>
  </si>
  <si>
    <t>Ken Carpenter-532</t>
  </si>
  <si>
    <t>Bob West-633</t>
  </si>
  <si>
    <t>Gary Slyh-627</t>
  </si>
  <si>
    <t>Jay Snively-621</t>
  </si>
  <si>
    <t>Ed Thomas-679</t>
  </si>
  <si>
    <t>Ron Spohn-545</t>
  </si>
  <si>
    <t>Don Anthony-602</t>
  </si>
  <si>
    <t>Tom Franklin-695</t>
  </si>
  <si>
    <t>Tom Franklin-628</t>
  </si>
  <si>
    <t>Sam Stump-678</t>
  </si>
  <si>
    <t>Todd Martin-542</t>
  </si>
  <si>
    <t>Jamie Shirley-713</t>
  </si>
  <si>
    <t>Bob Hart-610</t>
  </si>
  <si>
    <t>Mike Barrett-669</t>
  </si>
  <si>
    <t>Dan Rogers-697</t>
  </si>
  <si>
    <t>Jack Caridas-684</t>
  </si>
  <si>
    <t>Brad Fazio-667</t>
  </si>
  <si>
    <t>Jim Slagle-627</t>
  </si>
  <si>
    <t>Kip Selbach-584</t>
  </si>
  <si>
    <t>C.P.Balz-603</t>
  </si>
  <si>
    <t>C. Sohl-537</t>
  </si>
  <si>
    <t>Paul Cameron-588</t>
  </si>
  <si>
    <t>Smith-602</t>
  </si>
  <si>
    <t>William Lott-601</t>
  </si>
  <si>
    <t>R.J. Hamer-519</t>
  </si>
  <si>
    <t>Harry Kulp-565</t>
  </si>
  <si>
    <t>Sam Stewart-620</t>
  </si>
  <si>
    <t>Ralph Judge-561</t>
  </si>
  <si>
    <t>M. Matchack-614</t>
  </si>
  <si>
    <t>"Babe" Green-549</t>
  </si>
  <si>
    <t>Walter Burkholz-605</t>
  </si>
  <si>
    <t>Ora Youngman-568</t>
  </si>
  <si>
    <t>J. Chirakes-597</t>
  </si>
  <si>
    <t>Chet Spencer-643</t>
  </si>
  <si>
    <t>John Murnane-608</t>
  </si>
  <si>
    <t>Bob Acton-578</t>
  </si>
  <si>
    <t>Zete Bates-493</t>
  </si>
  <si>
    <t>Joe Zang-574</t>
  </si>
  <si>
    <t>Warren Foulkrod-607</t>
  </si>
  <si>
    <t>Elmer Krauss-661</t>
  </si>
  <si>
    <t>Richard Nichols-568</t>
  </si>
  <si>
    <t>Marion Conrad-569</t>
  </si>
  <si>
    <t>Al Lockney-697</t>
  </si>
  <si>
    <t>William Fraswre-612</t>
  </si>
  <si>
    <t>Walter Willey-559</t>
  </si>
  <si>
    <t>George Stegmiller-621</t>
  </si>
  <si>
    <t>Floyd Barrows-600</t>
  </si>
  <si>
    <t>Rodney Kolb-567</t>
  </si>
  <si>
    <t>Dave Zwerner-616</t>
  </si>
  <si>
    <t>Ollie Parrett-485</t>
  </si>
  <si>
    <t>Gil Mahaffey-481</t>
  </si>
  <si>
    <t>Robert Kellett-465</t>
  </si>
  <si>
    <t>Carl Chapin-619</t>
  </si>
  <si>
    <t>Dick Braun-592</t>
  </si>
  <si>
    <t>Tom Lawrenz-620</t>
  </si>
  <si>
    <t>Gene Hoffman-583</t>
  </si>
  <si>
    <t>Harley Lewis-648</t>
  </si>
  <si>
    <t>Jim Berry-625</t>
  </si>
  <si>
    <t>Bill McCorkle-781</t>
  </si>
  <si>
    <t>Don Rowland-670</t>
  </si>
  <si>
    <t>Don Rowland-695</t>
  </si>
  <si>
    <t>Don Rowland-639</t>
  </si>
  <si>
    <t>Don Rowland-694</t>
  </si>
  <si>
    <t>Gary Lovenguth-692</t>
  </si>
  <si>
    <t>Jim Beaty-640</t>
  </si>
  <si>
    <t>John Caraway-596</t>
  </si>
  <si>
    <t>Don Hartley-661</t>
  </si>
  <si>
    <t>Bobby Moore-650</t>
  </si>
  <si>
    <t>Larry Popp-668</t>
  </si>
  <si>
    <t>Bill McCorkle-655</t>
  </si>
  <si>
    <t>Jaime Fink-791</t>
  </si>
  <si>
    <t>Herman Collin-597</t>
  </si>
  <si>
    <t>Herman Collin-569</t>
  </si>
  <si>
    <t>Tom Frazell-629</t>
  </si>
  <si>
    <t>H. Johns-561</t>
  </si>
  <si>
    <t>F. McRill-550</t>
  </si>
  <si>
    <t>Rolla Lee-520</t>
  </si>
  <si>
    <t>Ball-602</t>
  </si>
  <si>
    <t>William Zimpfer - 591</t>
  </si>
  <si>
    <t>Lou Lytle-592</t>
  </si>
  <si>
    <t>Werner-564</t>
  </si>
  <si>
    <t>G. Smith-578</t>
  </si>
  <si>
    <t>Lou Lytle-628</t>
  </si>
  <si>
    <t>Leonard Burkholz-631</t>
  </si>
  <si>
    <t>Peter Frohnauer-608</t>
  </si>
  <si>
    <t>H. Keller-641</t>
  </si>
  <si>
    <t>Naddy Latham-615</t>
  </si>
  <si>
    <t>Lou Krueger-551</t>
  </si>
  <si>
    <t>Al Brenner-619</t>
  </si>
  <si>
    <t>Bob Howison-659</t>
  </si>
  <si>
    <t>John Morbitzer-557</t>
  </si>
  <si>
    <t>John Phillips-536</t>
  </si>
  <si>
    <t>Billy Mitchell-662</t>
  </si>
  <si>
    <t>Harry Hubman-558</t>
  </si>
  <si>
    <t>Howard Griener-516</t>
  </si>
  <si>
    <t>Heinie Mead-626</t>
  </si>
  <si>
    <t>Dave Binns-587</t>
  </si>
  <si>
    <t>Harold Stanley-617</t>
  </si>
  <si>
    <t>Jim Liggett-435</t>
  </si>
  <si>
    <t>Heinie Mead-726</t>
  </si>
  <si>
    <t>Clary Pfleager-592</t>
  </si>
  <si>
    <t>Henry Meinert-623</t>
  </si>
  <si>
    <t>Al Simkins-690</t>
  </si>
  <si>
    <t>Robert Milligan-525</t>
  </si>
  <si>
    <t>L. Phillips-569</t>
  </si>
  <si>
    <t>Dick Reitter-615</t>
  </si>
  <si>
    <t>Dick Reitter-535</t>
  </si>
  <si>
    <t>Dick Stevens-552</t>
  </si>
  <si>
    <t>Chuck Tharp-598</t>
  </si>
  <si>
    <t>Ron Stromfeld-646</t>
  </si>
  <si>
    <t>Bill Taylor-595</t>
  </si>
  <si>
    <t>Alan Mettle-701</t>
  </si>
  <si>
    <t>Bob Brown-685</t>
  </si>
  <si>
    <t>Bob Brown-602</t>
  </si>
  <si>
    <t>Bob Brown-691</t>
  </si>
  <si>
    <t>Bob Brown-618</t>
  </si>
  <si>
    <t>Bob Jones-742</t>
  </si>
  <si>
    <t>Curt Billingsley Jr.-598</t>
  </si>
  <si>
    <t>Bill McCorkle-578</t>
  </si>
  <si>
    <t>Jim Shaw-638</t>
  </si>
  <si>
    <t>Brad Fazio-627</t>
  </si>
  <si>
    <t>Jeff Thielsen-700</t>
  </si>
  <si>
    <t>Tony Moore-620</t>
  </si>
  <si>
    <t>Rob Foote-661</t>
  </si>
  <si>
    <t>Herman Collin-580</t>
  </si>
  <si>
    <t>Walter Krebs-596</t>
  </si>
  <si>
    <t>Sam Yoakum-606</t>
  </si>
  <si>
    <t>George Smith-647</t>
  </si>
  <si>
    <t>H.L. Thomas-688</t>
  </si>
  <si>
    <t>Lou Lytle-642</t>
  </si>
  <si>
    <t>Tom Frazell-552</t>
  </si>
  <si>
    <t>Earl Emerson-626</t>
  </si>
  <si>
    <t>Ted Pehrson-661</t>
  </si>
  <si>
    <t>C. Boehm-650</t>
  </si>
  <si>
    <t>Walter Burkholz-671</t>
  </si>
  <si>
    <t>Andy Barclay-633</t>
  </si>
  <si>
    <t>Elwood Beers-578</t>
  </si>
  <si>
    <t>John Nichols-587</t>
  </si>
  <si>
    <t>Tom Harrison-594</t>
  </si>
  <si>
    <t>Neal Goelz-677</t>
  </si>
  <si>
    <t>Joe Swisher-586</t>
  </si>
  <si>
    <t>Harry Weimer-584</t>
  </si>
  <si>
    <t>Tony Borowski-615</t>
  </si>
  <si>
    <t>Stan Morrison-627</t>
  </si>
  <si>
    <t>Alston Hoover-607</t>
  </si>
  <si>
    <t>Carl Buehler-658</t>
  </si>
  <si>
    <t>Bill Childester-579</t>
  </si>
  <si>
    <t>Virgil Putterbaugh-597</t>
  </si>
  <si>
    <t>Harry Gossner-644</t>
  </si>
  <si>
    <t>Harry Gossner-670</t>
  </si>
  <si>
    <t>Dick Reitter-696</t>
  </si>
  <si>
    <t>Henry Metters-532</t>
  </si>
  <si>
    <t>Ed Thomas-610</t>
  </si>
  <si>
    <t>Gary Slyh-685</t>
  </si>
  <si>
    <t>Hoge Workman-700</t>
  </si>
  <si>
    <t>Ron Spohn-611</t>
  </si>
  <si>
    <t>Paul Hanson-631</t>
  </si>
  <si>
    <t>Ed Thomas-644</t>
  </si>
  <si>
    <t>Al Isner-678</t>
  </si>
  <si>
    <t>Ray Light-628</t>
  </si>
  <si>
    <t>Jack Dixon-725</t>
  </si>
  <si>
    <t>Jim Shaw-672</t>
  </si>
  <si>
    <t>Ray Rieser-702</t>
  </si>
  <si>
    <t>Bob West-650</t>
  </si>
  <si>
    <t>Jamie Shirley-683</t>
  </si>
  <si>
    <t>Mike Parrish-666</t>
  </si>
  <si>
    <t>Jim Hurl-686</t>
  </si>
  <si>
    <t>Darin Baginski-811</t>
  </si>
  <si>
    <t>Greg Short-760</t>
  </si>
  <si>
    <t>Mike Craig-740</t>
  </si>
  <si>
    <t>Kip Selbach - 601</t>
  </si>
  <si>
    <t>P. Maetzel-638</t>
  </si>
  <si>
    <t>H. Koch-569</t>
  </si>
  <si>
    <t>Milt Howard-564</t>
  </si>
  <si>
    <t>Rolla Lee-623</t>
  </si>
  <si>
    <t>Lou Lytle-705</t>
  </si>
  <si>
    <t>Leonard Burkholz-645</t>
  </si>
  <si>
    <t>George DeAtley-634</t>
  </si>
  <si>
    <t>L. Taylor-655</t>
  </si>
  <si>
    <t>John Mueller-591</t>
  </si>
  <si>
    <t>Ed Deibel-676</t>
  </si>
  <si>
    <t>Frank Daugherty-710</t>
  </si>
  <si>
    <t>Charles Roth-691</t>
  </si>
  <si>
    <t>Orville Dart-620</t>
  </si>
  <si>
    <t>Vic Thayer-642</t>
  </si>
  <si>
    <t>Bob Adams-640</t>
  </si>
  <si>
    <t>George Lewis-657</t>
  </si>
  <si>
    <t>Howard Kent-579</t>
  </si>
  <si>
    <t>John Shepard-587</t>
  </si>
  <si>
    <t>Arthur Crabbe-629</t>
  </si>
  <si>
    <t>Ronald Hulse-532</t>
  </si>
  <si>
    <t>Walter Welch-607</t>
  </si>
  <si>
    <t>Jake Sexton-561</t>
  </si>
  <si>
    <t>Frank Daugherty-666</t>
  </si>
  <si>
    <t>Tony Trapasso-635</t>
  </si>
  <si>
    <t>Tony Trapasso-634</t>
  </si>
  <si>
    <t>Harley Lewis-608</t>
  </si>
  <si>
    <t>Dick Metters-700</t>
  </si>
  <si>
    <t>Bob Rothfuss-672</t>
  </si>
  <si>
    <t>Bob Anelich-570</t>
  </si>
  <si>
    <t>Denny Anthony-636</t>
  </si>
  <si>
    <t>Tom Dern-656</t>
  </si>
  <si>
    <t>Carl Williams-651</t>
  </si>
  <si>
    <t>Bob Brown-663</t>
  </si>
  <si>
    <t>Bill Loughry-602</t>
  </si>
  <si>
    <t>Tom Brazill-657</t>
  </si>
  <si>
    <t>Don Kramer-610</t>
  </si>
  <si>
    <t>Bob Brown-620</t>
  </si>
  <si>
    <t>Gary Reitter-589</t>
  </si>
  <si>
    <t>Bill McCorkle-737</t>
  </si>
  <si>
    <t>Terry Hagermann-694</t>
  </si>
  <si>
    <t>John Graham-650</t>
  </si>
  <si>
    <t>Brad Fazio-769</t>
  </si>
  <si>
    <t>Jim Brumfield-630</t>
  </si>
  <si>
    <t>Chuck Tompkins-719</t>
  </si>
  <si>
    <t>Carl Gannon-716</t>
  </si>
  <si>
    <t>Tom Williams-550</t>
  </si>
  <si>
    <t>Garry Berlanger-584</t>
  </si>
  <si>
    <t>Herb Nicholson Jr.-572</t>
  </si>
  <si>
    <t>John Pusecker-656</t>
  </si>
  <si>
    <t>Henry Hull-509</t>
  </si>
  <si>
    <t>Gary Graham-531</t>
  </si>
  <si>
    <t>James Faryman-546</t>
  </si>
  <si>
    <t>Herbert Wheeler-527</t>
  </si>
  <si>
    <t>Joe Voltz-543</t>
  </si>
  <si>
    <t>Sal Nocera-522</t>
  </si>
  <si>
    <t>Rod Cooke-594</t>
  </si>
  <si>
    <t>Al Hunter-638</t>
  </si>
  <si>
    <t>Dennis Ingold-583</t>
  </si>
  <si>
    <t>Jerry Waits-718</t>
  </si>
  <si>
    <t>Gerry Farley-533</t>
  </si>
  <si>
    <t>Russ Hodgson-552</t>
  </si>
  <si>
    <t>Frank Micale-476</t>
  </si>
  <si>
    <t>Toni Masi-646</t>
  </si>
  <si>
    <t>Roy Lyons Jr.-715</t>
  </si>
  <si>
    <t>A. Khair-534</t>
  </si>
  <si>
    <t>Barry Roach-737</t>
  </si>
  <si>
    <t>Rae Simpson-555</t>
  </si>
  <si>
    <t>John Scarrito-558</t>
  </si>
  <si>
    <t>Don Oeigoetz-582</t>
  </si>
  <si>
    <t>George Manus-510</t>
  </si>
  <si>
    <t>Stan Stansell-555</t>
  </si>
  <si>
    <t>Burt Neff-549</t>
  </si>
  <si>
    <t>Jerry Catt-583</t>
  </si>
  <si>
    <t>Elmer Messer-444</t>
  </si>
  <si>
    <t>Dick Gordon-553</t>
  </si>
  <si>
    <t>Tom Elias-511</t>
  </si>
  <si>
    <t>Rod Davis-561</t>
  </si>
  <si>
    <t>Dave Phillips-632</t>
  </si>
  <si>
    <t>Fred Wiley-554</t>
  </si>
  <si>
    <t>Ed Neville-514</t>
  </si>
  <si>
    <t>Lloyd Sheets-612</t>
  </si>
  <si>
    <t>Ronnie Stiltner-558</t>
  </si>
  <si>
    <t>Mike Johnson-621</t>
  </si>
  <si>
    <t>Gordon Bond-702</t>
  </si>
  <si>
    <t>S. Spann-585</t>
  </si>
  <si>
    <t>Jim Osborn-678</t>
  </si>
  <si>
    <t>C. Schwartz-549</t>
  </si>
  <si>
    <t>Robert Stalter-513</t>
  </si>
  <si>
    <t>Dave Garlinger-481</t>
  </si>
  <si>
    <t>Paul Llaneza-543</t>
  </si>
  <si>
    <t>Bob Conklin-551</t>
  </si>
  <si>
    <t>Ralph Pagham-516</t>
  </si>
  <si>
    <t>Mick Lannon-487</t>
  </si>
  <si>
    <t>Loran Wellman-470</t>
  </si>
  <si>
    <t>Phil Russo-489</t>
  </si>
  <si>
    <t>Dave Ayotte-547</t>
  </si>
  <si>
    <t>Gary Leppert-635</t>
  </si>
  <si>
    <t>Mel Payne-587</t>
  </si>
  <si>
    <t>Kevin Sutton-522</t>
  </si>
  <si>
    <t>Walt Williams-626</t>
  </si>
  <si>
    <t>Dolan Ford-485</t>
  </si>
  <si>
    <t>Chuck Delozier-411</t>
  </si>
  <si>
    <t>Randy Morgan-595</t>
  </si>
  <si>
    <t>Michael Nelson-697</t>
  </si>
  <si>
    <t>M. Burke-616</t>
  </si>
  <si>
    <t>Devon Payne-663</t>
  </si>
  <si>
    <t>Earl Romine-622</t>
  </si>
  <si>
    <t>Vito Cupoli-604</t>
  </si>
  <si>
    <t>Ron Nicholson-502</t>
  </si>
  <si>
    <t>Herb Baker-479</t>
  </si>
  <si>
    <t>K. Neidenthal-650</t>
  </si>
  <si>
    <t>George Rapp-617</t>
  </si>
  <si>
    <t>George Faryman-547</t>
  </si>
  <si>
    <t>Thomas Monahan-527</t>
  </si>
  <si>
    <t>Bob Murqatrvd-639</t>
  </si>
  <si>
    <t>DeWaine Ayotte-500</t>
  </si>
  <si>
    <t>Dave Taylor-620</t>
  </si>
  <si>
    <t>Rick Harkless-551</t>
  </si>
  <si>
    <t>Ben Miller-636</t>
  </si>
  <si>
    <t>Stephen Sharp-438</t>
  </si>
  <si>
    <t>William D. Woods-473</t>
  </si>
  <si>
    <t>Brian McKinley-478</t>
  </si>
  <si>
    <t>Steve Crane-577</t>
  </si>
  <si>
    <t>Michael Ruddy-621</t>
  </si>
  <si>
    <t>M. Zimmerman-703</t>
  </si>
  <si>
    <t>Ricky Melvin-586</t>
  </si>
  <si>
    <t>Ray Baum-592</t>
  </si>
  <si>
    <t>Glen Williamson-502</t>
  </si>
  <si>
    <t>Herb Nicholson Sr.-527</t>
  </si>
  <si>
    <t>Tom Daly-534</t>
  </si>
  <si>
    <t>Clair Campbell-641</t>
  </si>
  <si>
    <t>Ed Faustel-595</t>
  </si>
  <si>
    <t>David Rees-538</t>
  </si>
  <si>
    <t>Harold Price-530</t>
  </si>
  <si>
    <t>George Rapp-615</t>
  </si>
  <si>
    <t>Fred Nocera-715</t>
  </si>
  <si>
    <t>Tom Hockman-642</t>
  </si>
  <si>
    <t>Gary Setiz-545</t>
  </si>
  <si>
    <t>Steve Smith-612</t>
  </si>
  <si>
    <t>Ralph Boggs-512</t>
  </si>
  <si>
    <t>Guy Lawson-562</t>
  </si>
  <si>
    <t>Charles Burke-532</t>
  </si>
  <si>
    <t>Keil Uheig-554</t>
  </si>
  <si>
    <t>Charles Slane-601</t>
  </si>
  <si>
    <t>R. Turner-623</t>
  </si>
  <si>
    <t>Jacob Craft-559</t>
  </si>
  <si>
    <t>Marty Pehrson-592</t>
  </si>
  <si>
    <t>John Eberhard-457</t>
  </si>
  <si>
    <t>Jess Hill-591</t>
  </si>
  <si>
    <t>Don Reeves-559</t>
  </si>
  <si>
    <t>Bradley Guy -567</t>
  </si>
  <si>
    <t>Bob Davis-694</t>
  </si>
  <si>
    <t>Don Broehm-511</t>
  </si>
  <si>
    <t>Al Stanford-680</t>
  </si>
  <si>
    <t>Marvin Grossman-625</t>
  </si>
  <si>
    <t>William Ollar-571</t>
  </si>
  <si>
    <t>C.R. Bougardes-580</t>
  </si>
  <si>
    <t>Marvin Campbell-555</t>
  </si>
  <si>
    <t>Bob Brennan-470</t>
  </si>
  <si>
    <t>Ned Myers-594</t>
  </si>
  <si>
    <t>Gerald Jones-730</t>
  </si>
  <si>
    <t>Scott Morrison-633</t>
  </si>
  <si>
    <t>Thomas Rothmayer-615</t>
  </si>
  <si>
    <t>Jerry Burgess-617</t>
  </si>
  <si>
    <t>Charles Walraven Jr.-696</t>
  </si>
  <si>
    <t>Ted Pehrson-650</t>
  </si>
  <si>
    <t>Dean Scheiderer-640</t>
  </si>
  <si>
    <t>Robert Long-547</t>
  </si>
  <si>
    <t>Harry Swearingen-564</t>
  </si>
  <si>
    <t>Julius Schmidt-490</t>
  </si>
  <si>
    <t>Red Lyday-565</t>
  </si>
  <si>
    <t>Bob Neugebauer-610</t>
  </si>
  <si>
    <t>Jim Ryan-512</t>
  </si>
  <si>
    <t>Richard Kohn-570</t>
  </si>
  <si>
    <t>William Gale-648</t>
  </si>
  <si>
    <t>Carl Smith-531</t>
  </si>
  <si>
    <t>Barney Campbell-655</t>
  </si>
  <si>
    <t>Paul Wright-629</t>
  </si>
  <si>
    <t>Edwin Towers-579</t>
  </si>
  <si>
    <t>Charles Davidson-631</t>
  </si>
  <si>
    <t>Dick Watts-640</t>
  </si>
  <si>
    <t>Robert Hahn Jr.-696</t>
  </si>
  <si>
    <t>Ron Newman-634</t>
  </si>
  <si>
    <t>Mark Martin-683</t>
  </si>
  <si>
    <t>*Hall of Fame</t>
  </si>
  <si>
    <r>
      <rPr>
        <b/>
        <sz val="11"/>
        <color theme="1"/>
        <rFont val="Aptos Narrow"/>
        <family val="2"/>
        <scheme val="minor"/>
      </rPr>
      <t>118</t>
    </r>
    <r>
      <rPr>
        <sz val="11"/>
        <color theme="1"/>
        <rFont val="Aptos Narrow"/>
        <family val="2"/>
        <scheme val="minor"/>
      </rPr>
      <t xml:space="preserve"> Tournaments</t>
    </r>
  </si>
  <si>
    <t>*Covid 2020 was the only year tournament was not held since 1907</t>
  </si>
  <si>
    <r>
      <rPr>
        <b/>
        <sz val="11"/>
        <color theme="1"/>
        <rFont val="Aptos Narrow"/>
        <family val="2"/>
        <scheme val="minor"/>
      </rPr>
      <t>959</t>
    </r>
    <r>
      <rPr>
        <sz val="11"/>
        <color theme="1"/>
        <rFont val="Aptos Narrow"/>
        <family val="2"/>
        <scheme val="minor"/>
      </rPr>
      <t xml:space="preserve"> Different Traditional Title Winners</t>
    </r>
  </si>
  <si>
    <r>
      <rPr>
        <b/>
        <sz val="11"/>
        <color theme="1"/>
        <rFont val="Aptos Narrow"/>
        <family val="2"/>
        <scheme val="minor"/>
      </rPr>
      <t>1,652</t>
    </r>
    <r>
      <rPr>
        <sz val="11"/>
        <color theme="1"/>
        <rFont val="Aptos Narrow"/>
        <family val="2"/>
        <scheme val="minor"/>
      </rPr>
      <t xml:space="preserve"> Traditional Titles</t>
    </r>
  </si>
  <si>
    <r>
      <rPr>
        <b/>
        <sz val="11"/>
        <color theme="1"/>
        <rFont val="Aptos Narrow"/>
        <family val="2"/>
        <scheme val="minor"/>
      </rPr>
      <t>1,219</t>
    </r>
    <r>
      <rPr>
        <sz val="11"/>
        <color theme="1"/>
        <rFont val="Aptos Narrow"/>
        <family val="2"/>
        <scheme val="minor"/>
      </rPr>
      <t xml:space="preserve"> Different Winners (All Events)</t>
    </r>
  </si>
  <si>
    <r>
      <rPr>
        <b/>
        <sz val="11"/>
        <color theme="1"/>
        <rFont val="Aptos Narrow"/>
        <family val="2"/>
        <scheme val="minor"/>
      </rPr>
      <t>2,105</t>
    </r>
    <r>
      <rPr>
        <sz val="11"/>
        <color theme="1"/>
        <rFont val="Aptos Narrow"/>
        <family val="2"/>
        <scheme val="minor"/>
      </rPr>
      <t xml:space="preserve"> Total Titles</t>
    </r>
  </si>
  <si>
    <r>
      <t>*</t>
    </r>
    <r>
      <rPr>
        <b/>
        <sz val="11"/>
        <color theme="1"/>
        <rFont val="Aptos Narrow"/>
        <family val="2"/>
        <scheme val="minor"/>
      </rPr>
      <t>868</t>
    </r>
    <r>
      <rPr>
        <sz val="11"/>
        <color theme="1"/>
        <rFont val="Aptos Narrow"/>
        <family val="2"/>
        <scheme val="minor"/>
      </rPr>
      <t xml:space="preserve"> is highest 3-game series in tournament history</t>
    </r>
  </si>
  <si>
    <t>by Rod Singer in Team Event in 2003</t>
  </si>
  <si>
    <t>Notes</t>
  </si>
  <si>
    <t>In 1904 there were two local tournaments held, one at the Peiranos Palace Alleys, and one at Collin's Alleys on the south side</t>
  </si>
  <si>
    <t xml:space="preserve">The Palace tournament ended April 29th with a match play format. Ward and Pennell won (doubles only) </t>
  </si>
  <si>
    <t>Div I HDCP Doubles</t>
  </si>
  <si>
    <t>The state tournament was held at Eureka Alleys beginning May 4-14</t>
  </si>
  <si>
    <t>Team event was won by the Bonds from Columbus with 2791</t>
  </si>
  <si>
    <t>Dresback</t>
  </si>
  <si>
    <t>Pausch</t>
  </si>
  <si>
    <t>Hartung</t>
  </si>
  <si>
    <t>Selbach</t>
  </si>
  <si>
    <t>Thomas</t>
  </si>
  <si>
    <t>Div I HDCP Singles</t>
  </si>
  <si>
    <t>Doubles</t>
  </si>
  <si>
    <t>Collin</t>
  </si>
  <si>
    <t>Reader-Cleveland</t>
  </si>
  <si>
    <t>I don't believe this should count towards a city tournament because the field was open to all state bowlers</t>
  </si>
  <si>
    <t>Div I HDCP All-Events</t>
  </si>
  <si>
    <t>Collin Tournament</t>
  </si>
  <si>
    <t xml:space="preserve"> Doubles/Singles was a five-twenty game format</t>
  </si>
  <si>
    <t>Brashear</t>
  </si>
  <si>
    <t>Singleton</t>
  </si>
  <si>
    <t>Swearingen</t>
  </si>
  <si>
    <t>Hermann Collin should be in HOF</t>
  </si>
  <si>
    <t>he and Kip Selbach won the doubles at ABC (Indianapolis) in 1903 with 1227. Collin averaged 201</t>
  </si>
  <si>
    <t>There were additional tournaments held in Sep 1905 at Metropolitan lanes for doubles/singles in a four game format</t>
  </si>
  <si>
    <t>Gettrost South Alleys</t>
  </si>
  <si>
    <t>Selbach's Hilltop Lanes</t>
  </si>
  <si>
    <t>Distlehorst Alleys</t>
  </si>
  <si>
    <t>Adams Palace</t>
  </si>
  <si>
    <t>No Tournament</t>
  </si>
  <si>
    <t>Hi-Goodale Alleys</t>
  </si>
  <si>
    <t>Hi-Chestnut Recreation</t>
  </si>
  <si>
    <t>Swan Lanes</t>
  </si>
  <si>
    <t>Hi-Chestnut</t>
  </si>
  <si>
    <t>Parsons Rec</t>
  </si>
  <si>
    <t>Parsons Alleys</t>
  </si>
  <si>
    <t>Riverview Recreation</t>
  </si>
  <si>
    <t>Broad Olympic Alleys</t>
  </si>
  <si>
    <t>Gettrost Lanes</t>
  </si>
  <si>
    <t>Hillcrest Lanes</t>
  </si>
  <si>
    <t>Lincoln Village Lanes</t>
  </si>
  <si>
    <t>Graceland Lanes</t>
  </si>
  <si>
    <t>Sequoia Lanes</t>
  </si>
  <si>
    <t>Piketon Lanes</t>
  </si>
  <si>
    <t>Big Western Lanes</t>
  </si>
  <si>
    <t>Lincoln Village/Riverview</t>
  </si>
  <si>
    <t>Holiday/Sawmill Lanes</t>
  </si>
  <si>
    <t>Capri Lanes/Stardust Lanes</t>
  </si>
  <si>
    <t>Mr. Bill's HP Lanes</t>
  </si>
  <si>
    <t>4/17/22-4/22/22</t>
  </si>
  <si>
    <t>3/31/23-4/7/23</t>
  </si>
  <si>
    <t>WOMEN'S TEAM</t>
  </si>
  <si>
    <t>"MacDonald Girls Athletic"</t>
  </si>
  <si>
    <t>"Becker G.A.C"</t>
  </si>
  <si>
    <t>"Tulips"</t>
  </si>
  <si>
    <t>"Daisies"</t>
  </si>
  <si>
    <t>"Gold Bond"</t>
  </si>
  <si>
    <t>"Liberty Printing"</t>
  </si>
  <si>
    <t>"Silver Flash"</t>
  </si>
  <si>
    <t>"Coca Cola"</t>
  </si>
  <si>
    <t>"Herb Hennicks"</t>
  </si>
  <si>
    <t>"Safety Cabs #1"</t>
  </si>
  <si>
    <t>"State Auto Mutual Ins."</t>
  </si>
  <si>
    <t>"Schille's Beverage"</t>
  </si>
  <si>
    <t>"Hi-Goodale #1"</t>
  </si>
  <si>
    <t>"Hi-Goodale Rec"</t>
  </si>
  <si>
    <t>"Foerster Sweets"</t>
  </si>
  <si>
    <t>"Riverview Fishking Decorators"</t>
  </si>
  <si>
    <t>"First Central Loan"</t>
  </si>
  <si>
    <t>"Foresters Sweets"</t>
  </si>
  <si>
    <t>"Kinney Loans"</t>
  </si>
  <si>
    <t>"Gettrost Recreation"</t>
  </si>
  <si>
    <t>"Kaufman Pontiac"</t>
  </si>
  <si>
    <t>"Riebel's Appliance"</t>
  </si>
  <si>
    <t>"1st National Cleaners"</t>
  </si>
  <si>
    <t>"Beulah Park Jockey Club"</t>
  </si>
  <si>
    <t>"Hills Distributing"</t>
  </si>
  <si>
    <t>"Eastwood Storage"</t>
  </si>
  <si>
    <t>"First National Cleaners"</t>
  </si>
  <si>
    <t>"Sam Miller Dodge"</t>
  </si>
  <si>
    <t>"Weaver Trailer &amp; Body"</t>
  </si>
  <si>
    <t>"Wiedemann Beer"</t>
  </si>
  <si>
    <t>"Elder &amp; Epler"</t>
  </si>
  <si>
    <t>"Santo Florists"</t>
  </si>
  <si>
    <t>"Joe Kristof Bowlers Shop"</t>
  </si>
  <si>
    <t>"Statehouse Parking"</t>
  </si>
  <si>
    <t>"Judge Metcalf"</t>
  </si>
  <si>
    <t>"Apco Siding"</t>
  </si>
  <si>
    <t>"Olentangy Village"</t>
  </si>
  <si>
    <t>"Malloy Color Lab"</t>
  </si>
  <si>
    <t>"Ace Bowling"</t>
  </si>
  <si>
    <t>"Jerry Spears Co."</t>
  </si>
  <si>
    <t>"Yale Amusement"</t>
  </si>
  <si>
    <t>"Viereck The Florist"</t>
  </si>
  <si>
    <t>"M&amp;S Market"</t>
  </si>
  <si>
    <t>"Spaulding Contracting"</t>
  </si>
  <si>
    <t>"Mother Lode"</t>
  </si>
  <si>
    <t>"Alum Creek Carryout"</t>
  </si>
  <si>
    <t>"Brunner Meats"</t>
  </si>
  <si>
    <t>"Rowland's Bowling"</t>
  </si>
  <si>
    <t>"Alum Creek Carry Out"</t>
  </si>
  <si>
    <t>"Roy Buckley's Pro Shop"</t>
  </si>
  <si>
    <t>"Bob Hart's Pro Shop"</t>
  </si>
  <si>
    <t>"Big City Vending"</t>
  </si>
  <si>
    <t>"JT's Pro Shop"</t>
  </si>
  <si>
    <t>"Eveco Press"</t>
  </si>
  <si>
    <t>"Western Lanes"</t>
  </si>
  <si>
    <t>"Western Lanes #2"</t>
  </si>
  <si>
    <t>"Holiday Lanes"</t>
  </si>
  <si>
    <t>?</t>
  </si>
  <si>
    <t>"Just Friends"</t>
  </si>
  <si>
    <t>"Immke Honda"</t>
  </si>
  <si>
    <t>"Laser Reproductions"</t>
  </si>
  <si>
    <t>"Palace Lanes #2"</t>
  </si>
  <si>
    <t>"Buckeye City Babes I"</t>
  </si>
  <si>
    <t>"Columbus New Girlz"</t>
  </si>
  <si>
    <t>"Best Bet"</t>
  </si>
  <si>
    <t>"Stromie's Pro Shop"</t>
  </si>
  <si>
    <t>"Mix-N-Match"</t>
  </si>
  <si>
    <t>"Roll with Me"</t>
  </si>
  <si>
    <t>"Scratch Me Back"</t>
  </si>
  <si>
    <t>"Beautiful Black Women"</t>
  </si>
  <si>
    <t>"Five to Die For"</t>
  </si>
  <si>
    <t>"Margarita Time"</t>
  </si>
  <si>
    <t>"Wine was an Option?"</t>
  </si>
  <si>
    <t>"#Girl Power"</t>
  </si>
  <si>
    <t>"Here for the Beer"</t>
  </si>
  <si>
    <t>"Women of Mega Bucks"</t>
  </si>
  <si>
    <t>"Palace Ladies"</t>
  </si>
  <si>
    <t>"JH 95"</t>
  </si>
  <si>
    <t>"Striking Ladies"</t>
  </si>
  <si>
    <t>"Time to Spare"</t>
  </si>
  <si>
    <t>"MasterClean 2 Returns"</t>
  </si>
  <si>
    <t>Isabelle MacDonald</t>
  </si>
  <si>
    <t>Thelma Becker</t>
  </si>
  <si>
    <t>Marie Dupler</t>
  </si>
  <si>
    <t>Sara Hooffstetter</t>
  </si>
  <si>
    <t>Thelma Carlisle</t>
  </si>
  <si>
    <t>Grace Shotwell</t>
  </si>
  <si>
    <t>Mary Reisley</t>
  </si>
  <si>
    <t>Rose Purcell</t>
  </si>
  <si>
    <t>Lillian Burkholz</t>
  </si>
  <si>
    <t>Flo Seeds</t>
  </si>
  <si>
    <t>M. Wilson</t>
  </si>
  <si>
    <t>L. Haubrick</t>
  </si>
  <si>
    <t>Margaret Patton</t>
  </si>
  <si>
    <t>Martha Poff</t>
  </si>
  <si>
    <t>Laura Haubrich</t>
  </si>
  <si>
    <t>Mamie Tyack</t>
  </si>
  <si>
    <t>M. Patton</t>
  </si>
  <si>
    <t>P. Kaltenbach</t>
  </si>
  <si>
    <t>Margaret Lilley</t>
  </si>
  <si>
    <t>Kay Sanford</t>
  </si>
  <si>
    <t>Kathleen Shaw</t>
  </si>
  <si>
    <t>Charlotte Fyfe</t>
  </si>
  <si>
    <t>Rita Dawson</t>
  </si>
  <si>
    <t>Laura Thomason</t>
  </si>
  <si>
    <t>Elizabeth Merrick</t>
  </si>
  <si>
    <t>Marge Merrick</t>
  </si>
  <si>
    <t>Elizabeth Miller</t>
  </si>
  <si>
    <t>Dorothy Smith</t>
  </si>
  <si>
    <t>Alys Price</t>
  </si>
  <si>
    <t>Barb Stiegerwald</t>
  </si>
  <si>
    <t>Mary A. Longworth</t>
  </si>
  <si>
    <t>June Kristof</t>
  </si>
  <si>
    <t>Gail Paini</t>
  </si>
  <si>
    <t>Toby Jeffers</t>
  </si>
  <si>
    <t>Barbara Hern</t>
  </si>
  <si>
    <t>Flo Schrieber</t>
  </si>
  <si>
    <t>Gloria Steriti</t>
  </si>
  <si>
    <t>Kate Malloy</t>
  </si>
  <si>
    <t>Susie Belknap</t>
  </si>
  <si>
    <t>Jayne Kramer</t>
  </si>
  <si>
    <t>Margaret Gerdel</t>
  </si>
  <si>
    <t>J Wolcott</t>
  </si>
  <si>
    <t>Kathy Brown</t>
  </si>
  <si>
    <t>Shelba Jackson</t>
  </si>
  <si>
    <t>Betsy Fabbro</t>
  </si>
  <si>
    <t>Mary Ann Bowers</t>
  </si>
  <si>
    <t>Martha Brunner</t>
  </si>
  <si>
    <t>Becky Hart</t>
  </si>
  <si>
    <t>April Evans</t>
  </si>
  <si>
    <t>Nellie Glandon</t>
  </si>
  <si>
    <t>Marilyn Brown</t>
  </si>
  <si>
    <t>April Mosca</t>
  </si>
  <si>
    <t>Carolyn McLaurin</t>
  </si>
  <si>
    <t>Tamara Splain</t>
  </si>
  <si>
    <t>Lori Ring</t>
  </si>
  <si>
    <t>Marlene Brightwell</t>
  </si>
  <si>
    <t>Carolyn Prentiss</t>
  </si>
  <si>
    <t>Tammy Splain</t>
  </si>
  <si>
    <t>Cindy Lou Bradley</t>
  </si>
  <si>
    <t>Barbara Hartgrove</t>
  </si>
  <si>
    <t>Ashley Kenney</t>
  </si>
  <si>
    <t>Brenda Kennedy</t>
  </si>
  <si>
    <t>Sandra Byers</t>
  </si>
  <si>
    <t>Ashley Stahurski</t>
  </si>
  <si>
    <t>Kara Hull</t>
  </si>
  <si>
    <t>Brittany Moline</t>
  </si>
  <si>
    <t>Courtney Burris</t>
  </si>
  <si>
    <t>Julie Wells</t>
  </si>
  <si>
    <t>Mechelle Kelso</t>
  </si>
  <si>
    <t>Michelle Anderson</t>
  </si>
  <si>
    <t>Tina Burns</t>
  </si>
  <si>
    <t>Brittany Cobb</t>
  </si>
  <si>
    <t>Florence Price</t>
  </si>
  <si>
    <t>Carrie Schmidt</t>
  </si>
  <si>
    <t>Marie Wigginton</t>
  </si>
  <si>
    <t>L. Brundage</t>
  </si>
  <si>
    <t>Emma Phaler</t>
  </si>
  <si>
    <t>Florence Ritchey</t>
  </si>
  <si>
    <t>Katherine Voit</t>
  </si>
  <si>
    <t>Edith Bartlett</t>
  </si>
  <si>
    <t>Barbara Pentrack</t>
  </si>
  <si>
    <t>Frances Merz</t>
  </si>
  <si>
    <t>Bee Smith</t>
  </si>
  <si>
    <t>Grace McMillan</t>
  </si>
  <si>
    <t>N. Willard</t>
  </si>
  <si>
    <t>Natalie Boyd</t>
  </si>
  <si>
    <t>Ruth Binegar</t>
  </si>
  <si>
    <t>Dorothy Layman</t>
  </si>
  <si>
    <t>N. Boyd</t>
  </si>
  <si>
    <t>Inez Reinhard</t>
  </si>
  <si>
    <t>Thelma Zuhars</t>
  </si>
  <si>
    <t>Esther Dunn</t>
  </si>
  <si>
    <t>Marie Lukanovic</t>
  </si>
  <si>
    <t>Verna Horcher</t>
  </si>
  <si>
    <t>Mary Connell</t>
  </si>
  <si>
    <t>Ollie Hover</t>
  </si>
  <si>
    <t>Lucille Noe</t>
  </si>
  <si>
    <t>Loretta Carnes</t>
  </si>
  <si>
    <t>Naomi Rothfuss</t>
  </si>
  <si>
    <t>Millie Branch</t>
  </si>
  <si>
    <t>Dorothy Cecil</t>
  </si>
  <si>
    <t>Dottie Grossman</t>
  </si>
  <si>
    <t>Shirley Cochran</t>
  </si>
  <si>
    <t>Peg Whitney</t>
  </si>
  <si>
    <t>Carolyn Culver</t>
  </si>
  <si>
    <t>Mary Oldaker</t>
  </si>
  <si>
    <t>Billie Shaw</t>
  </si>
  <si>
    <t>LaVerna Edgerley</t>
  </si>
  <si>
    <t>Vi Stilson</t>
  </si>
  <si>
    <t>Marcia Crego</t>
  </si>
  <si>
    <t>Geri Snedeker</t>
  </si>
  <si>
    <t>Lynn McFann</t>
  </si>
  <si>
    <t>Wanda McCoy</t>
  </si>
  <si>
    <t>D McDonnell</t>
  </si>
  <si>
    <t>Nancy MacMillan</t>
  </si>
  <si>
    <t>Sue Spaulding</t>
  </si>
  <si>
    <t>Debbie Hagemann</t>
  </si>
  <si>
    <t>Janice Hunt</t>
  </si>
  <si>
    <t>Janet Wohlfarth</t>
  </si>
  <si>
    <t>Pam Barrett Johnson</t>
  </si>
  <si>
    <t>Tammy Sroufe</t>
  </si>
  <si>
    <t>Char Rusk</t>
  </si>
  <si>
    <t>Carol Latorre</t>
  </si>
  <si>
    <t>Jodi Carroll</t>
  </si>
  <si>
    <t>Arlene Wetherill</t>
  </si>
  <si>
    <t>Shirley Bordner</t>
  </si>
  <si>
    <t>Ginalee Lewis</t>
  </si>
  <si>
    <t>Mary Hughes</t>
  </si>
  <si>
    <t>Barbara Lewis</t>
  </si>
  <si>
    <t>Melissa Long</t>
  </si>
  <si>
    <t>Yvonne Castleman</t>
  </si>
  <si>
    <t>Rachelle Roberts</t>
  </si>
  <si>
    <t>Jennifer Miller</t>
  </si>
  <si>
    <t>Amanda Carroll</t>
  </si>
  <si>
    <t>Ginger Daniel</t>
  </si>
  <si>
    <t>Cassaundra Groves</t>
  </si>
  <si>
    <t>Dottie Kinsell</t>
  </si>
  <si>
    <t>Missi Glandon</t>
  </si>
  <si>
    <t>Missi Cotterman</t>
  </si>
  <si>
    <t>Blair Blumenscheid</t>
  </si>
  <si>
    <t>Claudia Berger</t>
  </si>
  <si>
    <t>Robin Christian</t>
  </si>
  <si>
    <t>Gina Padilla</t>
  </si>
  <si>
    <t>Syndi Howard</t>
  </si>
  <si>
    <t>Mary Snider</t>
  </si>
  <si>
    <t>Georgia Steele</t>
  </si>
  <si>
    <t>Nora Probasco</t>
  </si>
  <si>
    <t>Dorothy Moore</t>
  </si>
  <si>
    <t>Eva Littman</t>
  </si>
  <si>
    <t>Louise Brophy</t>
  </si>
  <si>
    <t>S. Stephens</t>
  </si>
  <si>
    <t>Ada Harris</t>
  </si>
  <si>
    <t>Gladys Mitchell</t>
  </si>
  <si>
    <t>Edythe Keethler</t>
  </si>
  <si>
    <t>A. Shear</t>
  </si>
  <si>
    <t>Nora Klarman</t>
  </si>
  <si>
    <t>Iva Longerbone</t>
  </si>
  <si>
    <t>Lee Edington</t>
  </si>
  <si>
    <t>Nellie Valensi</t>
  </si>
  <si>
    <t>Jean McConnell</t>
  </si>
  <si>
    <t>Lilly Schneider</t>
  </si>
  <si>
    <t>Verna Stephens</t>
  </si>
  <si>
    <t>Martha Merrill</t>
  </si>
  <si>
    <t>Linda Winters</t>
  </si>
  <si>
    <t>Mary Kredel</t>
  </si>
  <si>
    <t>Jane Holliday</t>
  </si>
  <si>
    <t>Kay Santo</t>
  </si>
  <si>
    <t>Loretta Linhart</t>
  </si>
  <si>
    <t>Carlene Lawson</t>
  </si>
  <si>
    <t>Jean Panthana</t>
  </si>
  <si>
    <t>Earlene Babcock</t>
  </si>
  <si>
    <t>Sue Kitchen</t>
  </si>
  <si>
    <t>Anna Davis</t>
  </si>
  <si>
    <t>Jerry Baker</t>
  </si>
  <si>
    <t>Jodi Ford</t>
  </si>
  <si>
    <t>T Heller</t>
  </si>
  <si>
    <t>Dottie Byrd</t>
  </si>
  <si>
    <t>Elaine Lanthorn</t>
  </si>
  <si>
    <t>Kim Emrich</t>
  </si>
  <si>
    <t>Vicki Middendorf</t>
  </si>
  <si>
    <t>Alma Cuckler</t>
  </si>
  <si>
    <t>Jeannette Wolcott</t>
  </si>
  <si>
    <t>Vicki Spino</t>
  </si>
  <si>
    <t>Rita Resek</t>
  </si>
  <si>
    <t>Sue Chenea</t>
  </si>
  <si>
    <t>Debbie Brock</t>
  </si>
  <si>
    <t>Peggy Mitchell</t>
  </si>
  <si>
    <t>Clarice Epstein</t>
  </si>
  <si>
    <t>Paula Weatherman</t>
  </si>
  <si>
    <t>Lolita Jackson</t>
  </si>
  <si>
    <t>Susan Bond</t>
  </si>
  <si>
    <t>Tammy LaCorte</t>
  </si>
  <si>
    <t>Jill Lewis</t>
  </si>
  <si>
    <t>Marlene McDonnell</t>
  </si>
  <si>
    <t>Kay Smith</t>
  </si>
  <si>
    <t>Tonya Poe</t>
  </si>
  <si>
    <t>Tessa Epifanio</t>
  </si>
  <si>
    <t>Hina Gordon</t>
  </si>
  <si>
    <t>Linda Ridolfo</t>
  </si>
  <si>
    <t>Linda King</t>
  </si>
  <si>
    <t>Katie Maliwesky</t>
  </si>
  <si>
    <t>Ester Olbert</t>
  </si>
  <si>
    <t>Agnes Brosmer</t>
  </si>
  <si>
    <t>Louise Trott</t>
  </si>
  <si>
    <t>Alice Heath</t>
  </si>
  <si>
    <t>Rose Ferguson</t>
  </si>
  <si>
    <t>Majorie Evans</t>
  </si>
  <si>
    <t>Ann Ranft</t>
  </si>
  <si>
    <t>Betty Gensner</t>
  </si>
  <si>
    <t>Leona McGinnis</t>
  </si>
  <si>
    <t>M. Kennel</t>
  </si>
  <si>
    <t>Florence Griffin</t>
  </si>
  <si>
    <t>Thelma Ketter</t>
  </si>
  <si>
    <t>Anna Hutchinson</t>
  </si>
  <si>
    <t>H. Dressel</t>
  </si>
  <si>
    <t>Jo Sautter</t>
  </si>
  <si>
    <t>Ruth Dysart</t>
  </si>
  <si>
    <t>Edythe Henkel</t>
  </si>
  <si>
    <t>Kathryn Howell</t>
  </si>
  <si>
    <t>Midge Mittendorf</t>
  </si>
  <si>
    <t>La Verna Edgerley</t>
  </si>
  <si>
    <t>Jean Shepard</t>
  </si>
  <si>
    <t>Jeanne Pollins</t>
  </si>
  <si>
    <t>Sherry Fuller</t>
  </si>
  <si>
    <t>Kay Crawford</t>
  </si>
  <si>
    <t>Barb Mercure</t>
  </si>
  <si>
    <t>Shery Johanneman</t>
  </si>
  <si>
    <t>B Fabbro</t>
  </si>
  <si>
    <t>Joyde Carman</t>
  </si>
  <si>
    <t>Martha Sheppard</t>
  </si>
  <si>
    <t>Joan Fuentes</t>
  </si>
  <si>
    <t>Mary A. Beaty</t>
  </si>
  <si>
    <t>Bev Hart</t>
  </si>
  <si>
    <t>Terri Barber</t>
  </si>
  <si>
    <t>Sheila Wilson</t>
  </si>
  <si>
    <t>Lorie Wilkinson</t>
  </si>
  <si>
    <t>Gayle Browning</t>
  </si>
  <si>
    <t>Sherry Hamilton</t>
  </si>
  <si>
    <t>Elizabeth Townley</t>
  </si>
  <si>
    <t>Pam Burchfield</t>
  </si>
  <si>
    <t>Kate Thornton</t>
  </si>
  <si>
    <t>Renee Brown</t>
  </si>
  <si>
    <t>Nicki Jones</t>
  </si>
  <si>
    <t>Cindy Leveringston</t>
  </si>
  <si>
    <t>Jennifer McDaniel</t>
  </si>
  <si>
    <t>Kara Hulll</t>
  </si>
  <si>
    <t>Erin Faulkner</t>
  </si>
  <si>
    <t>Brittany James</t>
  </si>
  <si>
    <t>Latacia Hughes</t>
  </si>
  <si>
    <t>Missy Larrison</t>
  </si>
  <si>
    <t>Maureen Malinowski</t>
  </si>
  <si>
    <t>Kathy Schroeck</t>
  </si>
  <si>
    <t>Mabel Meyer</t>
  </si>
  <si>
    <t>Hertha Juengst</t>
  </si>
  <si>
    <t>Ann Burkholz</t>
  </si>
  <si>
    <t>Mae Butterworth</t>
  </si>
  <si>
    <t>Hertha Blackburn</t>
  </si>
  <si>
    <t>Mary Purcell</t>
  </si>
  <si>
    <t>Mabel McLaughlin</t>
  </si>
  <si>
    <t>M.Margraf</t>
  </si>
  <si>
    <t>Edith Kohl</t>
  </si>
  <si>
    <t>M. Evans</t>
  </si>
  <si>
    <t>Altha Shear</t>
  </si>
  <si>
    <t>Marjorie Evans</t>
  </si>
  <si>
    <t>Thelma Owen</t>
  </si>
  <si>
    <t>M. Cook</t>
  </si>
  <si>
    <t>Laura Thompson</t>
  </si>
  <si>
    <t>Flo Jennings</t>
  </si>
  <si>
    <t>Sally Davis</t>
  </si>
  <si>
    <t>Naomi Droke</t>
  </si>
  <si>
    <t>Lucille Quickert</t>
  </si>
  <si>
    <t>Jo Field</t>
  </si>
  <si>
    <t>Anne Coffland</t>
  </si>
  <si>
    <t>Helen Reed</t>
  </si>
  <si>
    <t>Barb Hern</t>
  </si>
  <si>
    <t>Adene Powers</t>
  </si>
  <si>
    <t>Marilyn Manning</t>
  </si>
  <si>
    <t>Lettie Butler</t>
  </si>
  <si>
    <t>Patricia Duncan</t>
  </si>
  <si>
    <t>Edna Starcher</t>
  </si>
  <si>
    <t>Susie Smith</t>
  </si>
  <si>
    <t>Denise Hauenstein</t>
  </si>
  <si>
    <t>Suzie Nieman</t>
  </si>
  <si>
    <t>Diane Tate</t>
  </si>
  <si>
    <t>Laqueitta Cumberlander</t>
  </si>
  <si>
    <t>Delia Plate</t>
  </si>
  <si>
    <t>Marilyn Clifford</t>
  </si>
  <si>
    <t>Joy Arrigo</t>
  </si>
  <si>
    <t>Nancy Parker</t>
  </si>
  <si>
    <t>Cheryl Helms</t>
  </si>
  <si>
    <t>Mary Wells</t>
  </si>
  <si>
    <t>Lorie Shaw</t>
  </si>
  <si>
    <t>Mary Tang</t>
  </si>
  <si>
    <t>Jessica Armstrong</t>
  </si>
  <si>
    <t>Sara Williams</t>
  </si>
  <si>
    <t>Martha Koch</t>
  </si>
  <si>
    <t>Edna Brial</t>
  </si>
  <si>
    <t>Mary Augustine</t>
  </si>
  <si>
    <t>Florence Foster</t>
  </si>
  <si>
    <t>Lena Metzger</t>
  </si>
  <si>
    <t>Betty Keller</t>
  </si>
  <si>
    <t>E. Leighty</t>
  </si>
  <si>
    <t>Mary Miller</t>
  </si>
  <si>
    <t>Betty Anelich</t>
  </si>
  <si>
    <t>Olive Hover</t>
  </si>
  <si>
    <t>Clara Sheldon</t>
  </si>
  <si>
    <t>Marie Seibert</t>
  </si>
  <si>
    <t>June Zimpfer</t>
  </si>
  <si>
    <t>Dorothy Rowe</t>
  </si>
  <si>
    <t>Sarah Westlake</t>
  </si>
  <si>
    <t>Ruth Perry</t>
  </si>
  <si>
    <t>Laura Steele</t>
  </si>
  <si>
    <t>Wilda Hannon</t>
  </si>
  <si>
    <t>Laurine McCracken</t>
  </si>
  <si>
    <t>Lynn Johnson</t>
  </si>
  <si>
    <t>Janet Floyd</t>
  </si>
  <si>
    <t>Ginny White</t>
  </si>
  <si>
    <t>Audene Powers</t>
  </si>
  <si>
    <t>Marilyn Clark</t>
  </si>
  <si>
    <t>Helen Bendixsen</t>
  </si>
  <si>
    <t>Elizabeth Wood</t>
  </si>
  <si>
    <t>Mazie Peterson</t>
  </si>
  <si>
    <t>Ann Riley</t>
  </si>
  <si>
    <t>Holly Weber</t>
  </si>
  <si>
    <t>Debbie Linehan</t>
  </si>
  <si>
    <t>Debbie Van Dyne</t>
  </si>
  <si>
    <t>Debbie Hill</t>
  </si>
  <si>
    <t>Denise Spencer</t>
  </si>
  <si>
    <t>Mandy Davies</t>
  </si>
  <si>
    <t>Andea Murray</t>
  </si>
  <si>
    <t>Jan Spradlin</t>
  </si>
  <si>
    <t>Lisa Booker</t>
  </si>
  <si>
    <t>Debbie Smith</t>
  </si>
  <si>
    <t>Monica Clary</t>
  </si>
  <si>
    <t>Jerrilynn Kaiser</t>
  </si>
  <si>
    <t>Lori Slade</t>
  </si>
  <si>
    <t>Emma Toelker</t>
  </si>
  <si>
    <t>Betty McNeill</t>
  </si>
  <si>
    <t>Katherine Augustine</t>
  </si>
  <si>
    <t>Hattie Landon</t>
  </si>
  <si>
    <t>Grace Judy</t>
  </si>
  <si>
    <t>Emma Slosser</t>
  </si>
  <si>
    <t>Alberta Endler</t>
  </si>
  <si>
    <t>Emma Keller</t>
  </si>
  <si>
    <t>E.Woerner</t>
  </si>
  <si>
    <t>Maxine Smith</t>
  </si>
  <si>
    <t>Evelyn Brenning</t>
  </si>
  <si>
    <t>Laura Knies</t>
  </si>
  <si>
    <t>Loretta Zimpfer</t>
  </si>
  <si>
    <t>Marg Lilley</t>
  </si>
  <si>
    <t>Gen Graham</t>
  </si>
  <si>
    <t>Doris Hannon</t>
  </si>
  <si>
    <t>Dolly Njaim</t>
  </si>
  <si>
    <t>Brenda Marshall</t>
  </si>
  <si>
    <t>Rita Leiby</t>
  </si>
  <si>
    <t>Nancy Pfarr</t>
  </si>
  <si>
    <t>Fran Eckler</t>
  </si>
  <si>
    <t>Cindy Powell</t>
  </si>
  <si>
    <t>Opal Halley</t>
  </si>
  <si>
    <t>Karen Miller</t>
  </si>
  <si>
    <t>Pealie Arnold</t>
  </si>
  <si>
    <t>Joyde Carmen</t>
  </si>
  <si>
    <t>Bobbie Osbourne</t>
  </si>
  <si>
    <t>Debbie Schenz</t>
  </si>
  <si>
    <t>Debra Parrish</t>
  </si>
  <si>
    <t>Pamela Huson</t>
  </si>
  <si>
    <t>Tracey Mefford</t>
  </si>
  <si>
    <t>Jodie Carroll</t>
  </si>
  <si>
    <t>Vicki Jackson</t>
  </si>
  <si>
    <t>Juanita Parks</t>
  </si>
  <si>
    <t>Lisa Munnerlyn</t>
  </si>
  <si>
    <t>Amanda Dingess</t>
  </si>
  <si>
    <t>Mary Thompson</t>
  </si>
  <si>
    <t>Edith Wilson</t>
  </si>
  <si>
    <t>Ruth Mansperger</t>
  </si>
  <si>
    <t>Mary Ellen Shively</t>
  </si>
  <si>
    <t>Helen Fenlon</t>
  </si>
  <si>
    <t>I. Groff</t>
  </si>
  <si>
    <t>H. Metzmaier</t>
  </si>
  <si>
    <t>Mary Essig</t>
  </si>
  <si>
    <t>Rita Wolfe</t>
  </si>
  <si>
    <t>Garnet McGrath</t>
  </si>
  <si>
    <t>Ruth Sauer</t>
  </si>
  <si>
    <t>Mary Harrity</t>
  </si>
  <si>
    <t>Hallie Mager</t>
  </si>
  <si>
    <t>Barbara Stiegerwald</t>
  </si>
  <si>
    <t>Jerry Hausfeld</t>
  </si>
  <si>
    <t>Jan Cormany</t>
  </si>
  <si>
    <t>Sandra Craig</t>
  </si>
  <si>
    <t>Pat Ell</t>
  </si>
  <si>
    <t>Irene Heinemann</t>
  </si>
  <si>
    <t>June Lawrence</t>
  </si>
  <si>
    <t>Jackie Kellogg</t>
  </si>
  <si>
    <t>Esta Cobourn</t>
  </si>
  <si>
    <t>Judy Middendorf</t>
  </si>
  <si>
    <t>Katie Roberts</t>
  </si>
  <si>
    <t>Nadine Findley</t>
  </si>
  <si>
    <t>Deloise Levette</t>
  </si>
  <si>
    <t>Dorothy Brock</t>
  </si>
  <si>
    <t>Ruhann Jamboski</t>
  </si>
  <si>
    <t>Pam Barrett Johnson Johnson</t>
  </si>
  <si>
    <t>Robin McClain</t>
  </si>
  <si>
    <t>Marilyn Brown/Katherine Moore</t>
  </si>
  <si>
    <t>Janessa Johnson</t>
  </si>
  <si>
    <t>Rhonda Garrett</t>
  </si>
  <si>
    <t>Alisha Brown</t>
  </si>
  <si>
    <t>Lora Summers-Franklin</t>
  </si>
  <si>
    <t>Courtney Burris/Mary Wells</t>
  </si>
  <si>
    <t>Joy Moore</t>
  </si>
  <si>
    <t>Trisha Reid</t>
  </si>
  <si>
    <t>Kelly Bishop</t>
  </si>
  <si>
    <t>Marie Frank</t>
  </si>
  <si>
    <t>Madge Keyser</t>
  </si>
  <si>
    <t>Billie Warden</t>
  </si>
  <si>
    <t>Jo Gill</t>
  </si>
  <si>
    <t>Barb  Hern</t>
  </si>
  <si>
    <t>Janet Keiser</t>
  </si>
  <si>
    <t>Shirley Steinbrink</t>
  </si>
  <si>
    <t>Audene Powers/Nellie Glandon</t>
  </si>
  <si>
    <t>Erin Dyckes</t>
  </si>
  <si>
    <t>WOMEN'S TEAM HANDICAP</t>
  </si>
  <si>
    <t>"Feil Funeral"</t>
  </si>
  <si>
    <t>"Standard Saving &amp; Loan"</t>
  </si>
  <si>
    <t>"West Side Motors"</t>
  </si>
  <si>
    <t>"Krause &amp; Pagura"</t>
  </si>
  <si>
    <t>"Menendian Rug Cleaners"</t>
  </si>
  <si>
    <t>"St. Agatha Five"</t>
  </si>
  <si>
    <t>"Beverlee Drive In"</t>
  </si>
  <si>
    <t>"Sterling Paper Co."</t>
  </si>
  <si>
    <t>"Garland Equipment"</t>
  </si>
  <si>
    <t>"The Sociables"</t>
  </si>
  <si>
    <t>"Long's Book Store"</t>
  </si>
  <si>
    <t>"Berwick Pro Shop"</t>
  </si>
  <si>
    <t>"Piketon Lanes"</t>
  </si>
  <si>
    <t>"The Squares"</t>
  </si>
  <si>
    <t>"Softballers"</t>
  </si>
  <si>
    <t>"Jays Graphics"</t>
  </si>
  <si>
    <t>"Mario's Pizza"</t>
  </si>
  <si>
    <t>"Fabulous Five"</t>
  </si>
  <si>
    <t>"Ace Radio"</t>
  </si>
  <si>
    <t>"Momentum"</t>
  </si>
  <si>
    <t xml:space="preserve">"E&amp;L Onestop" </t>
  </si>
  <si>
    <t>"Family Affair"</t>
  </si>
  <si>
    <t>"Awesome Fivesome"</t>
  </si>
  <si>
    <t>"The Hartless Bears"</t>
  </si>
  <si>
    <t>"Headline"</t>
  </si>
  <si>
    <t>"4 Rights &amp; A Wrong"</t>
  </si>
  <si>
    <t>"Viereck Florist"</t>
  </si>
  <si>
    <t>"Temptaste Meats"</t>
  </si>
  <si>
    <t>"Hart's Hopefuls"</t>
  </si>
  <si>
    <t>"Ange's Pizza"</t>
  </si>
  <si>
    <t>"Fiesta Lanes"</t>
  </si>
  <si>
    <t>"Five Stars"</t>
  </si>
  <si>
    <t>"X-Rated"</t>
  </si>
  <si>
    <t>"Rookies"</t>
  </si>
  <si>
    <t>"H&amp;M"</t>
  </si>
  <si>
    <t>"Ohio Buckeyes"</t>
  </si>
  <si>
    <t>"Generations"</t>
  </si>
  <si>
    <t>"St Paul AME Ladies"</t>
  </si>
  <si>
    <t>"Alley Cats"</t>
  </si>
  <si>
    <t>"Essence"</t>
  </si>
  <si>
    <t>"Col. Diesel Supply"</t>
  </si>
  <si>
    <t>"Silver &amp; Gold"</t>
  </si>
  <si>
    <t>"BBCP"</t>
  </si>
  <si>
    <t>"Patty and Her Pals"</t>
  </si>
  <si>
    <t>"Living on a Spare"</t>
  </si>
  <si>
    <t>"Basch's Ladies"</t>
  </si>
  <si>
    <t>"2+2+1"</t>
  </si>
  <si>
    <t>"Ladies Palace Gals"*</t>
  </si>
  <si>
    <t>"Witchie Women"</t>
  </si>
  <si>
    <t>"The Strikers"</t>
  </si>
  <si>
    <t>"Oh Well"</t>
  </si>
  <si>
    <t>"Witchie Women #2"</t>
  </si>
  <si>
    <t>"Bowling Wonders"</t>
  </si>
  <si>
    <t>"MasterClean 2 Again"</t>
  </si>
  <si>
    <t>Lee Landis</t>
  </si>
  <si>
    <t>Velma Brewer</t>
  </si>
  <si>
    <t>Marge Frogatt</t>
  </si>
  <si>
    <t>Shirley Unverzagt</t>
  </si>
  <si>
    <t>Mary Sullivan</t>
  </si>
  <si>
    <t>Eloise Shields</t>
  </si>
  <si>
    <t>Betty Chaffin</t>
  </si>
  <si>
    <t>Susi Miklos</t>
  </si>
  <si>
    <t>Ann Westbrook</t>
  </si>
  <si>
    <t>Mary Wooten</t>
  </si>
  <si>
    <t>Stella Claffey</t>
  </si>
  <si>
    <t>Gerri Foster</t>
  </si>
  <si>
    <t>Barb Wade</t>
  </si>
  <si>
    <t>Gwen Williams</t>
  </si>
  <si>
    <t>Virginia Graessle</t>
  </si>
  <si>
    <t>Gloria Justice</t>
  </si>
  <si>
    <t>Eleanor Jones</t>
  </si>
  <si>
    <t>Mary Barton</t>
  </si>
  <si>
    <t>Debbie Sharp</t>
  </si>
  <si>
    <t>Shirley Kennedy</t>
  </si>
  <si>
    <t>Sheri Rogers</t>
  </si>
  <si>
    <t>Varnetter Boxley</t>
  </si>
  <si>
    <t>Phyllis Cummings</t>
  </si>
  <si>
    <t>Diana Abdon</t>
  </si>
  <si>
    <t>Patty Chapman</t>
  </si>
  <si>
    <t>Deborah Rinehart</t>
  </si>
  <si>
    <t>Karen Elmore</t>
  </si>
  <si>
    <t>Sue Lock</t>
  </si>
  <si>
    <t>Theresa Backman</t>
  </si>
  <si>
    <t>Dottie Block</t>
  </si>
  <si>
    <t>S. Cash</t>
  </si>
  <si>
    <t>Sue Lock-</t>
  </si>
  <si>
    <t>Dorothy Maull</t>
  </si>
  <si>
    <t>Kathy Del Col</t>
  </si>
  <si>
    <t>Cindy Bradley</t>
  </si>
  <si>
    <t>Gladys Waits</t>
  </si>
  <si>
    <t>Marie McAllister</t>
  </si>
  <si>
    <t>Sandra Whitehead</t>
  </si>
  <si>
    <t>Merzell McGhee</t>
  </si>
  <si>
    <t>Jeanne Posity</t>
  </si>
  <si>
    <t>Cheri Weigand</t>
  </si>
  <si>
    <t>Sharon Dean</t>
  </si>
  <si>
    <t>Sylvia Joab</t>
  </si>
  <si>
    <t>Ginger Becker</t>
  </si>
  <si>
    <t>Patty Burk</t>
  </si>
  <si>
    <t>Kelli Aler</t>
  </si>
  <si>
    <t>Teresa Trapasso</t>
  </si>
  <si>
    <t>Brenda Hartig</t>
  </si>
  <si>
    <t>Betsy Wolf</t>
  </si>
  <si>
    <t>Nell Cochran</t>
  </si>
  <si>
    <t>Lucy DeFourney</t>
  </si>
  <si>
    <t>Nita Kauderer</t>
  </si>
  <si>
    <t>Irene Horn</t>
  </si>
  <si>
    <t>June France</t>
  </si>
  <si>
    <t>Frances Myers</t>
  </si>
  <si>
    <t>Ruth Geyer</t>
  </si>
  <si>
    <t>Inez Gannon</t>
  </si>
  <si>
    <t>Barb Gamble</t>
  </si>
  <si>
    <t>Bobbie Pritchard</t>
  </si>
  <si>
    <t>Ethel Butler</t>
  </si>
  <si>
    <t>Irene Heieman</t>
  </si>
  <si>
    <t>Anna Inman</t>
  </si>
  <si>
    <t>Ruth Foreman</t>
  </si>
  <si>
    <t>Sherry Harris</t>
  </si>
  <si>
    <t>Florence Fisher</t>
  </si>
  <si>
    <t>Rena Lowry</t>
  </si>
  <si>
    <t>Chris Orem</t>
  </si>
  <si>
    <t>Anita Byas</t>
  </si>
  <si>
    <t>Dora Morrison</t>
  </si>
  <si>
    <t>Evelyn Brown</t>
  </si>
  <si>
    <t>Vanessa Conley</t>
  </si>
  <si>
    <t>Connie George</t>
  </si>
  <si>
    <t>Teresa Gallagher</t>
  </si>
  <si>
    <t>Michele Adkins</t>
  </si>
  <si>
    <t>Elaine Swank</t>
  </si>
  <si>
    <t>Junita Dunlavy</t>
  </si>
  <si>
    <t>Marilyn Dancer</t>
  </si>
  <si>
    <t>Linda Reed</t>
  </si>
  <si>
    <t>Pam Bliss</t>
  </si>
  <si>
    <t>G. Sheppelman</t>
  </si>
  <si>
    <t>Judie Walker</t>
  </si>
  <si>
    <t>Deborah Barksdale</t>
  </si>
  <si>
    <t>Cheryl Baird</t>
  </si>
  <si>
    <t>Clara Weist</t>
  </si>
  <si>
    <t>Jennifer Starkey</t>
  </si>
  <si>
    <t>Victoria Biller</t>
  </si>
  <si>
    <t>Sharon Geter</t>
  </si>
  <si>
    <t>Marilyn Rutledge</t>
  </si>
  <si>
    <t>Jan Link</t>
  </si>
  <si>
    <t>Terri Kennedy</t>
  </si>
  <si>
    <t>Vicky Walters</t>
  </si>
  <si>
    <t>Shawna Parker</t>
  </si>
  <si>
    <t>Phyllis Ross</t>
  </si>
  <si>
    <t>Sara Haag</t>
  </si>
  <si>
    <t>Mary Colvin</t>
  </si>
  <si>
    <t>Yvonne Davidson</t>
  </si>
  <si>
    <t>Sharon Cook</t>
  </si>
  <si>
    <t>Syrena Padilla</t>
  </si>
  <si>
    <t>Liz VanScyoc</t>
  </si>
  <si>
    <t>Wendy Michel</t>
  </si>
  <si>
    <t>Brenda Conley</t>
  </si>
  <si>
    <t>Pat Huber</t>
  </si>
  <si>
    <t>Lora Baker-Jones</t>
  </si>
  <si>
    <t>Doris Beck</t>
  </si>
  <si>
    <t>Ruth Jewett</t>
  </si>
  <si>
    <t>Cecilia Crossen</t>
  </si>
  <si>
    <t>Flo Schultz</t>
  </si>
  <si>
    <t>Mary Sharon</t>
  </si>
  <si>
    <t>Hazel Owen</t>
  </si>
  <si>
    <t>Betsy Bratt</t>
  </si>
  <si>
    <t>Margaret Reynolds</t>
  </si>
  <si>
    <t>Dorothy Cruz</t>
  </si>
  <si>
    <t>Sylvia Klott</t>
  </si>
  <si>
    <t>Norma Tigner</t>
  </si>
  <si>
    <t>Janice Marvin</t>
  </si>
  <si>
    <t>Gloria Edmondson</t>
  </si>
  <si>
    <t>Bobbie Kendrich</t>
  </si>
  <si>
    <t>Jennie Justice</t>
  </si>
  <si>
    <t>Ramona Harper</t>
  </si>
  <si>
    <t>Rita Kreuger</t>
  </si>
  <si>
    <t>Rose Sims</t>
  </si>
  <si>
    <t>Mildred Byas</t>
  </si>
  <si>
    <t>Carol Richard</t>
  </si>
  <si>
    <t>Dee Smith</t>
  </si>
  <si>
    <t>Frances Allmon</t>
  </si>
  <si>
    <t>Anne Fischer</t>
  </si>
  <si>
    <t>Marilyn Burton</t>
  </si>
  <si>
    <t>Melinda Penrod</t>
  </si>
  <si>
    <t>Alice Ward</t>
  </si>
  <si>
    <t>Nora Quinn</t>
  </si>
  <si>
    <t>Jerry Waymire</t>
  </si>
  <si>
    <t>Diana Farley</t>
  </si>
  <si>
    <t>Sue Whetnall</t>
  </si>
  <si>
    <t>K. Nichols</t>
  </si>
  <si>
    <t>Bernadia Hankerson</t>
  </si>
  <si>
    <t>Christina Geiger</t>
  </si>
  <si>
    <t>Dori McDonnell</t>
  </si>
  <si>
    <t>Pearl Perkins</t>
  </si>
  <si>
    <t>Barbara Heilman</t>
  </si>
  <si>
    <t>Shawna Whitehead</t>
  </si>
  <si>
    <t>Nancy Thomas</t>
  </si>
  <si>
    <t>Cheryl Morse</t>
  </si>
  <si>
    <t>Eugenia Lipscomb</t>
  </si>
  <si>
    <t>Andrea Robbins</t>
  </si>
  <si>
    <t>Chris Ewans</t>
  </si>
  <si>
    <t>Mary Clifford</t>
  </si>
  <si>
    <t>Amy Hurd</t>
  </si>
  <si>
    <t>Kathy Stephens</t>
  </si>
  <si>
    <t>Betty Limings</t>
  </si>
  <si>
    <t>Peggy Schrappe</t>
  </si>
  <si>
    <t>Katie Dabe</t>
  </si>
  <si>
    <t>Vanna Dunbar</t>
  </si>
  <si>
    <t>Helen Ramsey</t>
  </si>
  <si>
    <t>Marty Needles</t>
  </si>
  <si>
    <t>Adelia Davis</t>
  </si>
  <si>
    <t>Hattie Pehrson</t>
  </si>
  <si>
    <t>Irene Love</t>
  </si>
  <si>
    <t>Lee Harlow</t>
  </si>
  <si>
    <t>Toni Anthony</t>
  </si>
  <si>
    <t>Ida Mae Klarman</t>
  </si>
  <si>
    <t>Linda Cairney</t>
  </si>
  <si>
    <t>Sue Hastings</t>
  </si>
  <si>
    <t>Dorothy Robinson</t>
  </si>
  <si>
    <t>Candy Hoffman</t>
  </si>
  <si>
    <t>Harriet Brown</t>
  </si>
  <si>
    <t>Carol Ius</t>
  </si>
  <si>
    <t>Debbie Eisennicher</t>
  </si>
  <si>
    <t>Linda Pyle</t>
  </si>
  <si>
    <t>Sandra Crawford</t>
  </si>
  <si>
    <t>Virginia Crawford</t>
  </si>
  <si>
    <t>Barbara Conley</t>
  </si>
  <si>
    <t>Linda Fabbro</t>
  </si>
  <si>
    <t>Mary Moore</t>
  </si>
  <si>
    <t>Faye Schneider</t>
  </si>
  <si>
    <t>Debbie Barclay</t>
  </si>
  <si>
    <t>Betty Smith</t>
  </si>
  <si>
    <t>Linda Jones</t>
  </si>
  <si>
    <t>Kelly Kimmerling</t>
  </si>
  <si>
    <t>M.J. Shaw</t>
  </si>
  <si>
    <t>Terri Tarquinio</t>
  </si>
  <si>
    <t>Roberta Clark</t>
  </si>
  <si>
    <t>Kathy Kempf</t>
  </si>
  <si>
    <t>Lena Obert</t>
  </si>
  <si>
    <t>April Love</t>
  </si>
  <si>
    <t>Mary Heilman</t>
  </si>
  <si>
    <t>Hartince Curry</t>
  </si>
  <si>
    <t>Juanita Moore</t>
  </si>
  <si>
    <t>Becky Altenbach</t>
  </si>
  <si>
    <t>Jayme Young</t>
  </si>
  <si>
    <t>Samantha Bowles</t>
  </si>
  <si>
    <t>Thelma Moore</t>
  </si>
  <si>
    <t>Donna Shrout</t>
  </si>
  <si>
    <t>Virginia Ollam</t>
  </si>
  <si>
    <t>Barbara Inskeep</t>
  </si>
  <si>
    <t>Susan Kuligowski</t>
  </si>
  <si>
    <t>Lottie Blazer</t>
  </si>
  <si>
    <t>Staci Smith</t>
  </si>
  <si>
    <t>Joyce Latham</t>
  </si>
  <si>
    <t>Missy Collingsworth</t>
  </si>
  <si>
    <t>Makayla Rister</t>
  </si>
  <si>
    <t>Dollie Smith</t>
  </si>
  <si>
    <t>Leota Bachman</t>
  </si>
  <si>
    <t>Marian Ferguson</t>
  </si>
  <si>
    <t>Dottie Cecil</t>
  </si>
  <si>
    <t>Toni Lockridge</t>
  </si>
  <si>
    <t>J. Throckmorton</t>
  </si>
  <si>
    <t>Edna Thimmes</t>
  </si>
  <si>
    <t>Barb Conley</t>
  </si>
  <si>
    <t>Lucy Shirley</t>
  </si>
  <si>
    <t>Majorie Imes</t>
  </si>
  <si>
    <t>Yvonne Meadows</t>
  </si>
  <si>
    <t>Pearlee Arnold</t>
  </si>
  <si>
    <t>Cathy Harbold</t>
  </si>
  <si>
    <t>Manilha Broekhover</t>
  </si>
  <si>
    <t>Janice Mills</t>
  </si>
  <si>
    <t>Julie Goldsmith</t>
  </si>
  <si>
    <t>Agnes Lee</t>
  </si>
  <si>
    <t>Peggy Roach</t>
  </si>
  <si>
    <t>Ernestine Moore</t>
  </si>
  <si>
    <t>Frances Harris</t>
  </si>
  <si>
    <t>Cheri Holcomb</t>
  </si>
  <si>
    <t>Susie Becker</t>
  </si>
  <si>
    <t>Connie Repass</t>
  </si>
  <si>
    <t>Macille Price</t>
  </si>
  <si>
    <t>Karla Goberdham</t>
  </si>
  <si>
    <t>Kim Nichols</t>
  </si>
  <si>
    <t>S. Craig</t>
  </si>
  <si>
    <t>Machele Farmer</t>
  </si>
  <si>
    <t>Mitzie Allen</t>
  </si>
  <si>
    <t>Laura Dennison</t>
  </si>
  <si>
    <t>Gwen Frazee</t>
  </si>
  <si>
    <t>Jeanette McDonald</t>
  </si>
  <si>
    <t>Toni Fletcher</t>
  </si>
  <si>
    <t>Otha Fisher</t>
  </si>
  <si>
    <t>Amy Johnson</t>
  </si>
  <si>
    <t>Diane Jones</t>
  </si>
  <si>
    <t>Theresa Skaggs</t>
  </si>
  <si>
    <t>Kay King</t>
  </si>
  <si>
    <t>Catherine Clifford</t>
  </si>
  <si>
    <t>Marilyn Hollingsworth</t>
  </si>
  <si>
    <t>Julie Williamson</t>
  </si>
  <si>
    <t>Barbara Rainey</t>
  </si>
  <si>
    <t>Diana Hull</t>
  </si>
  <si>
    <t>Elaine Smith</t>
  </si>
  <si>
    <t>Billie Stephens</t>
  </si>
  <si>
    <t>Iva Eddy</t>
  </si>
  <si>
    <t>Agnes Lestina</t>
  </si>
  <si>
    <t>Louise Leach</t>
  </si>
  <si>
    <t>Margaret Zaug</t>
  </si>
  <si>
    <t>Marge Stacey</t>
  </si>
  <si>
    <t>Irma Smith</t>
  </si>
  <si>
    <t>Cecil Longstreth</t>
  </si>
  <si>
    <t>Jean Landenberger</t>
  </si>
  <si>
    <t>Mary Lou Hunter</t>
  </si>
  <si>
    <t>Beverly Grover</t>
  </si>
  <si>
    <t>Wanda Spangler</t>
  </si>
  <si>
    <t>Carol Nicely</t>
  </si>
  <si>
    <t>Susan Maurer</t>
  </si>
  <si>
    <t>Yvonne Robertson</t>
  </si>
  <si>
    <t>Norma Fetrenoff</t>
  </si>
  <si>
    <t>Beverly Conway</t>
  </si>
  <si>
    <t>Kathy Smith</t>
  </si>
  <si>
    <t>Mickey Hutson</t>
  </si>
  <si>
    <t>Marilyn Hold/Linda Marlowe</t>
  </si>
  <si>
    <t>Betty Whitaker</t>
  </si>
  <si>
    <t>Debra New</t>
  </si>
  <si>
    <t>Shari Pyle</t>
  </si>
  <si>
    <t>Vickey Coleman</t>
  </si>
  <si>
    <t>Sue Holcomb</t>
  </si>
  <si>
    <t>Debbie Schreock</t>
  </si>
  <si>
    <t>Bev Grey</t>
  </si>
  <si>
    <t>Tami Jones</t>
  </si>
  <si>
    <t>Clara Weist/Carol Scott</t>
  </si>
  <si>
    <t>Judi Walker</t>
  </si>
  <si>
    <t>Sheri Moore</t>
  </si>
  <si>
    <t>Amy Miller</t>
  </si>
  <si>
    <t>Jo Shop</t>
  </si>
  <si>
    <t>Carolyn Hogan</t>
  </si>
  <si>
    <t>Sandy Padgett</t>
  </si>
  <si>
    <t>Aimee Stiffler</t>
  </si>
  <si>
    <t>Pam Raymond</t>
  </si>
  <si>
    <t>Gloria Atkins</t>
  </si>
  <si>
    <t>Claudia Savannah</t>
  </si>
  <si>
    <t>Betty Letzelter</t>
  </si>
  <si>
    <t>Nancy Green</t>
  </si>
  <si>
    <t>Rose McGowan</t>
  </si>
  <si>
    <t>Karen Clayton</t>
  </si>
  <si>
    <t>Alicia Patton</t>
  </si>
  <si>
    <t>Alba Marsh</t>
  </si>
  <si>
    <t>Effie Cupoli</t>
  </si>
  <si>
    <t>Edna Bingham</t>
  </si>
  <si>
    <t>Doris Hodge</t>
  </si>
  <si>
    <t>Irene Voss</t>
  </si>
  <si>
    <t>Ruth Ann Ziegler</t>
  </si>
  <si>
    <t>Ruth Wirth</t>
  </si>
  <si>
    <t>Thelma Kessler</t>
  </si>
  <si>
    <t>Jane Mercurio</t>
  </si>
  <si>
    <t>Pat Duncan</t>
  </si>
  <si>
    <t>Leota Hendrickson</t>
  </si>
  <si>
    <t>Diana Evans</t>
  </si>
  <si>
    <t>Helen Held</t>
  </si>
  <si>
    <t>Rose Shobert</t>
  </si>
  <si>
    <t>Sharon Hetterscheidt</t>
  </si>
  <si>
    <t>Jerry Wilson</t>
  </si>
  <si>
    <t>Betty Campbell</t>
  </si>
  <si>
    <t>Marlene Morgan</t>
  </si>
  <si>
    <t>Mary Ray</t>
  </si>
  <si>
    <t>Fran Crossley/Pauline Griggs</t>
  </si>
  <si>
    <t>Martha Justice</t>
  </si>
  <si>
    <t>Cheryl Bell</t>
  </si>
  <si>
    <t>Delores Peake</t>
  </si>
  <si>
    <t>Donna Haas</t>
  </si>
  <si>
    <t>Linda Lykins</t>
  </si>
  <si>
    <t>Suzy Johnston</t>
  </si>
  <si>
    <t>Judy Davis</t>
  </si>
  <si>
    <t>Fay Little/Susie Phillips</t>
  </si>
  <si>
    <t>Cindy Hannigan</t>
  </si>
  <si>
    <t>Stacy Mandrell</t>
  </si>
  <si>
    <t>Diana Whitmyer</t>
  </si>
  <si>
    <t>Sheri Lambert</t>
  </si>
  <si>
    <t>Stacy Said</t>
  </si>
  <si>
    <t>Donna Stiffler</t>
  </si>
  <si>
    <t>Nancy Gillispie</t>
  </si>
  <si>
    <t>Erin Raymond</t>
  </si>
  <si>
    <t>Patty Glover</t>
  </si>
  <si>
    <t>Margaret Owens</t>
  </si>
  <si>
    <t>Ellen Campbell</t>
  </si>
  <si>
    <t>Kristina Frahm</t>
  </si>
  <si>
    <t>Laura Jackson</t>
  </si>
  <si>
    <t>Valerie Johnson</t>
  </si>
  <si>
    <t>Chrystal Hosler</t>
  </si>
  <si>
    <t>Ruth Wilcox</t>
  </si>
  <si>
    <t>Rose Pastor</t>
  </si>
  <si>
    <t>Wanda McCleary</t>
  </si>
  <si>
    <t>Florence Richardson</t>
  </si>
  <si>
    <t>Grace Rees</t>
  </si>
  <si>
    <t>Bonnie Grom</t>
  </si>
  <si>
    <t>Grace Keyser</t>
  </si>
  <si>
    <t>Lois Abbot</t>
  </si>
  <si>
    <t>Pauline Martin</t>
  </si>
  <si>
    <t>Bev Franklin</t>
  </si>
  <si>
    <t>Martha Gentile</t>
  </si>
  <si>
    <t>Carolyn Douglas</t>
  </si>
  <si>
    <t>Helen Anderson</t>
  </si>
  <si>
    <t>Sharon Milligan</t>
  </si>
  <si>
    <t>Gladys O'Brien</t>
  </si>
  <si>
    <t>Joyce Bass</t>
  </si>
  <si>
    <t>Silvia Fultz</t>
  </si>
  <si>
    <t>Pauline Price</t>
  </si>
  <si>
    <t>Michele Harris</t>
  </si>
  <si>
    <t>Mary Jo Wilds</t>
  </si>
  <si>
    <t>Peggy Davis</t>
  </si>
  <si>
    <t>Linda Davis</t>
  </si>
  <si>
    <t>Pam Gaal</t>
  </si>
  <si>
    <t>Alyce Swan</t>
  </si>
  <si>
    <t>Patty Borowski</t>
  </si>
  <si>
    <t>Audrey Petry</t>
  </si>
  <si>
    <t>Alice Clark</t>
  </si>
  <si>
    <t>Charlotta Butler/Cindy Wright</t>
  </si>
  <si>
    <t>Phyllis Cosby</t>
  </si>
  <si>
    <t>Lorenia Bajenski</t>
  </si>
  <si>
    <t>Brenda Beeghley</t>
  </si>
  <si>
    <t>Katherine Moore</t>
  </si>
  <si>
    <t>Rose McDannald</t>
  </si>
  <si>
    <t>Louise Glasco</t>
  </si>
  <si>
    <t>Sharon Cash</t>
  </si>
  <si>
    <t>Katie Gillum</t>
  </si>
  <si>
    <t>Dainikya Gholston</t>
  </si>
  <si>
    <t>Betty Nicholes</t>
  </si>
  <si>
    <t>Mary Jo Stevens</t>
  </si>
  <si>
    <t>Kathryn Schirtzinger</t>
  </si>
  <si>
    <t>Michelle Moberly</t>
  </si>
  <si>
    <t>Catrece McCoy</t>
  </si>
  <si>
    <t>Krystal Garner</t>
  </si>
  <si>
    <t>Marcella Winters</t>
  </si>
  <si>
    <t>Betty Fyffe</t>
  </si>
  <si>
    <t>Susie Kuligowski</t>
  </si>
  <si>
    <t>Allisya Mullins</t>
  </si>
  <si>
    <t>Jennifer McClellan</t>
  </si>
  <si>
    <t>Cindy Leach</t>
  </si>
  <si>
    <t>Susan Harper</t>
  </si>
  <si>
    <t>Judith Burton</t>
  </si>
  <si>
    <t>Susan Breeze</t>
  </si>
  <si>
    <t>Sherri Swickard</t>
  </si>
  <si>
    <t>Laurie Gorman</t>
  </si>
  <si>
    <t>Debbie Manning</t>
  </si>
  <si>
    <t>Chip Tharp</t>
  </si>
  <si>
    <t>Andrea Kaiser</t>
  </si>
  <si>
    <t>Jodi Phelps</t>
  </si>
  <si>
    <t>Heather Lawson</t>
  </si>
  <si>
    <t>Angela Biller</t>
  </si>
  <si>
    <t>Peggy Rector</t>
  </si>
  <si>
    <t>Cheryl Whistler</t>
  </si>
  <si>
    <t>Kellie Rankin</t>
  </si>
  <si>
    <t>Heather Horn</t>
  </si>
  <si>
    <t>Jamie Bishop</t>
  </si>
  <si>
    <t>TEAM DIV II SCRATCH</t>
  </si>
  <si>
    <t>"Monarch Graphics"</t>
  </si>
  <si>
    <t>"Jackson Five"</t>
  </si>
  <si>
    <t>"Pete's Choice"</t>
  </si>
  <si>
    <t>"Mayo Printing"</t>
  </si>
  <si>
    <t>"The Five of Us"</t>
  </si>
  <si>
    <t>Mar1-24</t>
  </si>
  <si>
    <t>Open 3/3</t>
  </si>
  <si>
    <t>Gloria Schreiner</t>
  </si>
  <si>
    <t>Shalanda Blanchard</t>
  </si>
  <si>
    <t>Stephanie Rutherford</t>
  </si>
  <si>
    <t>Karen Bryan</t>
  </si>
  <si>
    <t>Phyllis Dennis</t>
  </si>
  <si>
    <t>Nancy Price</t>
  </si>
  <si>
    <t>Betty Lewis</t>
  </si>
  <si>
    <t>Michelle Scott</t>
  </si>
  <si>
    <t>Mary Stace</t>
  </si>
  <si>
    <t>Marge Werkhaven</t>
  </si>
  <si>
    <t>Wendy Williams</t>
  </si>
  <si>
    <t>Lois Rutherford</t>
  </si>
  <si>
    <t>Kim Roush</t>
  </si>
  <si>
    <t>Beth Pinoni</t>
  </si>
  <si>
    <t>Sue Jepsen</t>
  </si>
  <si>
    <t>Monzetta Hawkins</t>
  </si>
  <si>
    <t>Julia Caldwell</t>
  </si>
  <si>
    <t>Mindy Snider</t>
  </si>
  <si>
    <t>Betty Feucht</t>
  </si>
  <si>
    <t>Vickie Jackson</t>
  </si>
  <si>
    <t>Frances Points</t>
  </si>
  <si>
    <t>Heather Conrad</t>
  </si>
  <si>
    <t>DOUBLES DIV II SCRATCH</t>
  </si>
  <si>
    <t>Patsy Hamilton</t>
  </si>
  <si>
    <t>Ann Naegle</t>
  </si>
  <si>
    <t>Fay Little</t>
  </si>
  <si>
    <t>Margo Warner</t>
  </si>
  <si>
    <t>Elaine Yokosuk</t>
  </si>
  <si>
    <t>Betty Harris</t>
  </si>
  <si>
    <t>Jill Polock</t>
  </si>
  <si>
    <t>Laura Casto</t>
  </si>
  <si>
    <t>Barb Rainey</t>
  </si>
  <si>
    <t>SINGLES DIV II SCRATCH</t>
  </si>
  <si>
    <t>Bertha Wise</t>
  </si>
  <si>
    <t>Melissa Magaw</t>
  </si>
  <si>
    <t>Melissa Hershner</t>
  </si>
  <si>
    <t>Cheryl Fahy</t>
  </si>
  <si>
    <t>Jan Westby</t>
  </si>
  <si>
    <t>ALL EVENTS DIV II SCRATCH</t>
  </si>
  <si>
    <t>Jo Leibrock</t>
  </si>
  <si>
    <t>TEAM DIV II HDCP</t>
  </si>
  <si>
    <t>"She Devils"</t>
  </si>
  <si>
    <t>"Nascar Babes"</t>
  </si>
  <si>
    <t>"Spare Me"</t>
  </si>
  <si>
    <t>"Ladies Palace"</t>
  </si>
  <si>
    <t>Kim Harrington</t>
  </si>
  <si>
    <t>Nikki Fouts</t>
  </si>
  <si>
    <t>Sharon Henestofel</t>
  </si>
  <si>
    <t>Holly Endruschat</t>
  </si>
  <si>
    <t>Kathy Larson</t>
  </si>
  <si>
    <t>Norma Fouts</t>
  </si>
  <si>
    <t>Daphne Palmer</t>
  </si>
  <si>
    <t>Abby Wood</t>
  </si>
  <si>
    <t>Sue Eppard</t>
  </si>
  <si>
    <t>Brenda Curry-Ward</t>
  </si>
  <si>
    <t>Gina Gary</t>
  </si>
  <si>
    <t>DOUBLES DIV II HDCP</t>
  </si>
  <si>
    <t>Teresa Westervelt</t>
  </si>
  <si>
    <t>Arnell Lord</t>
  </si>
  <si>
    <t>SINGLES DIV II HDCP</t>
  </si>
  <si>
    <t>Stacey Ball</t>
  </si>
  <si>
    <t>ALL EVENTS DIV II HDCP</t>
  </si>
  <si>
    <t>TEAM DIV III SCRATCH</t>
  </si>
  <si>
    <t>"With Family-Friends"</t>
  </si>
  <si>
    <t>Laurie Mchaffey</t>
  </si>
  <si>
    <t>Amy Kendall</t>
  </si>
  <si>
    <t>Pat Finkes</t>
  </si>
  <si>
    <t>Gina Minich</t>
  </si>
  <si>
    <t>Mary Fox</t>
  </si>
  <si>
    <t>DOUBLES DIV III SCRATCH</t>
  </si>
  <si>
    <t>Lori Griffin</t>
  </si>
  <si>
    <t>SINGLES DIV III SCRATCH</t>
  </si>
  <si>
    <t>Alberta C Austin</t>
  </si>
  <si>
    <t>Shakeena Thomas</t>
  </si>
  <si>
    <t>ALL EVENTS DIV III SCRATCH</t>
  </si>
  <si>
    <t>TEAM DIV III HDCP</t>
  </si>
  <si>
    <t>"Cow Girls"</t>
  </si>
  <si>
    <t>Susan Brown</t>
  </si>
  <si>
    <t>Jaclyn Phillips</t>
  </si>
  <si>
    <t>Michelle Reed</t>
  </si>
  <si>
    <t>Saunie Pfaff</t>
  </si>
  <si>
    <t>DOUBLES DIV III HDCP</t>
  </si>
  <si>
    <t>SINGLES DIV III HDCP</t>
  </si>
  <si>
    <t>ALL EVENTS DIV III HDCP</t>
  </si>
  <si>
    <t>Lori Ritter</t>
  </si>
  <si>
    <t>TEAM DIV IV SCRATCH</t>
  </si>
  <si>
    <t>"Travellers"</t>
  </si>
  <si>
    <t>Nancy Saul</t>
  </si>
  <si>
    <t>Barbara Gwynn</t>
  </si>
  <si>
    <t>DOUBLES DIV IV SCRATCH</t>
  </si>
  <si>
    <t>Dee Nielsen</t>
  </si>
  <si>
    <t>Patricia Pratt</t>
  </si>
  <si>
    <t>SINGLES DIV IV SCRATCH</t>
  </si>
  <si>
    <t>Amy Noce</t>
  </si>
  <si>
    <t>ALL EVENTS DIV IV SCRATCH</t>
  </si>
  <si>
    <t>TEAM 3-PLAYER I SCRATCH</t>
  </si>
  <si>
    <t>"Bowling Queens"</t>
  </si>
  <si>
    <t>"Attitudes R Us"</t>
  </si>
  <si>
    <t>"The Columbus Three"</t>
  </si>
  <si>
    <t>"Palace Lanes 3"</t>
  </si>
  <si>
    <t>"Us Girls"</t>
  </si>
  <si>
    <t>Lisa Jasinsky</t>
  </si>
  <si>
    <t>Kristin Nieter</t>
  </si>
  <si>
    <t>Mary Boysaw</t>
  </si>
  <si>
    <t>Gayla Evans</t>
  </si>
  <si>
    <t>TEAM 3-PLAYER I HDCP</t>
  </si>
  <si>
    <t>"Murphy Girls"</t>
  </si>
  <si>
    <t>"Keglers"</t>
  </si>
  <si>
    <t>"Charlie's Angels"</t>
  </si>
  <si>
    <t>"Three Gals-Office"</t>
  </si>
  <si>
    <t>"No Idea"</t>
  </si>
  <si>
    <t>Deanna Murphy</t>
  </si>
  <si>
    <t>Kyra Hagy</t>
  </si>
  <si>
    <t>Jo Dimond</t>
  </si>
  <si>
    <t>Martha Shinaul-Crumbie</t>
  </si>
  <si>
    <t>Patricia Murphy</t>
  </si>
  <si>
    <t>Eva Flack</t>
  </si>
  <si>
    <t>Cheryl Hagy</t>
  </si>
  <si>
    <t>Jill McDonald</t>
  </si>
  <si>
    <t>Bobbie Fisher</t>
  </si>
  <si>
    <t>Deborah Murphy</t>
  </si>
  <si>
    <t>Wanda Bates</t>
  </si>
  <si>
    <t>Brandi Welsh</t>
  </si>
  <si>
    <t>Lorrie Mossbarger</t>
  </si>
  <si>
    <t>TEAM 3-PLAYER II SCRATCH</t>
  </si>
  <si>
    <t>"D Rob Angels"</t>
  </si>
  <si>
    <t>"Three Queens"</t>
  </si>
  <si>
    <t>Angela Robinson</t>
  </si>
  <si>
    <t>Ora Hodge</t>
  </si>
  <si>
    <t>Donnetta Gray</t>
  </si>
  <si>
    <t>Jennett Stevens</t>
  </si>
  <si>
    <t>Starla Harrell</t>
  </si>
  <si>
    <t>Irenia Robinson</t>
  </si>
  <si>
    <t>TEAM 3-PLAYER II HDCP</t>
  </si>
  <si>
    <t>"Family 3"</t>
  </si>
  <si>
    <t>"Boo's Girls"</t>
  </si>
  <si>
    <t>Sherri Williamson</t>
  </si>
  <si>
    <t>Loraine Adkins</t>
  </si>
  <si>
    <t>TEAM 3-PLAYER III SCRATCH</t>
  </si>
  <si>
    <t>TEAM 3-PLAYER III HDCP</t>
  </si>
  <si>
    <t>TEAM 4-PLAYER I SCRATCH</t>
  </si>
  <si>
    <t>"Ohio Printing LTD"</t>
  </si>
  <si>
    <t>"Capri I"</t>
  </si>
  <si>
    <t>"The 4 of Us"</t>
  </si>
  <si>
    <t>"Splain's Spares"</t>
  </si>
  <si>
    <t>"Most Wanted"</t>
  </si>
  <si>
    <t>"We're Back"</t>
  </si>
  <si>
    <t>"Palace Lanes 4"</t>
  </si>
  <si>
    <t>Tracy Warden</t>
  </si>
  <si>
    <t>Tami Splain</t>
  </si>
  <si>
    <t>Gillian Hartgrove</t>
  </si>
  <si>
    <t>Debra Cancilla</t>
  </si>
  <si>
    <t>Jan Dobbins</t>
  </si>
  <si>
    <t>Dede Plate</t>
  </si>
  <si>
    <t>Aprell Braswell</t>
  </si>
  <si>
    <t>Karen Smith</t>
  </si>
  <si>
    <t>Keely Conner</t>
  </si>
  <si>
    <t>Iona Estridge</t>
  </si>
  <si>
    <t>Denise Saunders</t>
  </si>
  <si>
    <t>TEAM 4-PLAYER I HDCP</t>
  </si>
  <si>
    <t>"Just For Fun"</t>
  </si>
  <si>
    <t>"Old Friends"</t>
  </si>
  <si>
    <t>"H&amp;H Promo Printing"</t>
  </si>
  <si>
    <t>"The Brats"</t>
  </si>
  <si>
    <t>"Palace Defenders"</t>
  </si>
  <si>
    <t>"All Jacked Up"</t>
  </si>
  <si>
    <t>Christine Wurdack</t>
  </si>
  <si>
    <t>Jeanne Peifer</t>
  </si>
  <si>
    <t>Janet Jennings</t>
  </si>
  <si>
    <t>Jody Wurdack</t>
  </si>
  <si>
    <t>Kay Redding</t>
  </si>
  <si>
    <t>Sandy Kaiser</t>
  </si>
  <si>
    <t>Katie Kohli</t>
  </si>
  <si>
    <t>Tammy Zink</t>
  </si>
  <si>
    <t>Bette Margeson</t>
  </si>
  <si>
    <t>Angela McDowell</t>
  </si>
  <si>
    <t>Elizabeth Mulledy</t>
  </si>
  <si>
    <t>Sue Roth</t>
  </si>
  <si>
    <t>Doreen Hahn</t>
  </si>
  <si>
    <t>TEAM 4-PLAYER II SCRATCH</t>
  </si>
  <si>
    <t>"Orphans"</t>
  </si>
  <si>
    <t>"Wheeee 4"</t>
  </si>
  <si>
    <t>Lisa Peruzzi</t>
  </si>
  <si>
    <t>Tiffany Johnson</t>
  </si>
  <si>
    <t>Norma Fluhrer</t>
  </si>
  <si>
    <t>TEAM 4-PLAYER II HDCP</t>
  </si>
  <si>
    <t>"Wheee 4"</t>
  </si>
  <si>
    <t>"Big Bass Bowlers"</t>
  </si>
  <si>
    <t>Kim Bass</t>
  </si>
  <si>
    <t>Jessica Bonner</t>
  </si>
  <si>
    <t>Judy Wright</t>
  </si>
  <si>
    <t>TEAM 4-PLAYER III SCRATCH</t>
  </si>
  <si>
    <t>"Don't NV Us"</t>
  </si>
  <si>
    <t>Barbara Gibson</t>
  </si>
  <si>
    <t>Abadisba Gibson</t>
  </si>
  <si>
    <t>Belinda Woods</t>
  </si>
  <si>
    <t>Lurlene Moore</t>
  </si>
  <si>
    <t>TEAM 4-PLAYER III HDCP</t>
  </si>
  <si>
    <t>MIXED TEAM 4-PLAYER</t>
  </si>
  <si>
    <t>"Fun Lovin"</t>
  </si>
  <si>
    <t>Carol Shaver</t>
  </si>
  <si>
    <t>DOUBLES MIX</t>
  </si>
  <si>
    <t>Lois Hull</t>
  </si>
  <si>
    <t>Elizabeth Merrick-Miller</t>
  </si>
  <si>
    <t>Jennifer Petrick-Higgins</t>
  </si>
  <si>
    <t>Jo Leibrock-Dimond</t>
  </si>
  <si>
    <t>Carol Scott</t>
  </si>
  <si>
    <t>Charlotta Butler</t>
  </si>
  <si>
    <t>Cindy Wright</t>
  </si>
  <si>
    <t>Fran Crossley</t>
  </si>
  <si>
    <t>Linda Marlowe</t>
  </si>
  <si>
    <t>Lori Shaw</t>
  </si>
  <si>
    <t>Marilyn Hold</t>
  </si>
  <si>
    <t>Pauline Griggs</t>
  </si>
  <si>
    <t>Susie Phillips</t>
  </si>
  <si>
    <t>Additional Titles</t>
  </si>
  <si>
    <t>Marie Dupler-479</t>
  </si>
  <si>
    <t>Sara Hooffstetter-427</t>
  </si>
  <si>
    <t>Marie Dupler-574</t>
  </si>
  <si>
    <t>Thelma Carlisle-530</t>
  </si>
  <si>
    <t>Grace Shotwell-503</t>
  </si>
  <si>
    <t>Mary Reisley-541</t>
  </si>
  <si>
    <t>Grace Shotwell-523</t>
  </si>
  <si>
    <t>Rose Purcell-528</t>
  </si>
  <si>
    <t>Lillian Burkholz-494</t>
  </si>
  <si>
    <t>Flo Seeds-508</t>
  </si>
  <si>
    <t>Grace Shotwell-508</t>
  </si>
  <si>
    <t>M. Wilson-478</t>
  </si>
  <si>
    <t>L. Haubrick-569</t>
  </si>
  <si>
    <t>Margaret Patton-533</t>
  </si>
  <si>
    <t>Laura Haubrich-499</t>
  </si>
  <si>
    <t>Mamie Tyack-521</t>
  </si>
  <si>
    <t>M. Patton-504</t>
  </si>
  <si>
    <t>P. Kaltenbach-513</t>
  </si>
  <si>
    <t>Margaret Lilley-499</t>
  </si>
  <si>
    <t>Kay Sanford-450</t>
  </si>
  <si>
    <t>Kathleen Shaw-515</t>
  </si>
  <si>
    <t>Rita Dawson-496</t>
  </si>
  <si>
    <t>Laura Thomason-557</t>
  </si>
  <si>
    <t>Elizabeth Merrick-586</t>
  </si>
  <si>
    <t>Marge Merrick-604</t>
  </si>
  <si>
    <t>Elizabeth Miller-536</t>
  </si>
  <si>
    <t>Dorothy Smith-497</t>
  </si>
  <si>
    <t>Alys Price-548</t>
  </si>
  <si>
    <t>Dorothy Smith-532</t>
  </si>
  <si>
    <t>Barb Stiegerwald-530</t>
  </si>
  <si>
    <t>Barb Stiegerwald-576</t>
  </si>
  <si>
    <t>Mary A. Longworth-565</t>
  </si>
  <si>
    <t>Toby Jeffers-655</t>
  </si>
  <si>
    <t>Susie Belknap-552</t>
  </si>
  <si>
    <t>Jayne Kramer-643</t>
  </si>
  <si>
    <t>Margaret Gerdel-534</t>
  </si>
  <si>
    <t>Martha Brunner-619</t>
  </si>
  <si>
    <t>April Evans-616</t>
  </si>
  <si>
    <t>Nellie Glandon-696</t>
  </si>
  <si>
    <t>Kathy Brown-600</t>
  </si>
  <si>
    <t>Kathy Brown-591</t>
  </si>
  <si>
    <t>Marilyn Brown-667</t>
  </si>
  <si>
    <t>Kristin McEntee-706</t>
  </si>
  <si>
    <t>Phyllis White-611</t>
  </si>
  <si>
    <t>April Mosca-610</t>
  </si>
  <si>
    <t>Carolyn McLaurin-600</t>
  </si>
  <si>
    <t>Tamara Splain-636</t>
  </si>
  <si>
    <t>Marlene Brightwell-521</t>
  </si>
  <si>
    <t>Marie Wigginton-459</t>
  </si>
  <si>
    <t>L. Brundage-478</t>
  </si>
  <si>
    <t>Emma Phaler-512</t>
  </si>
  <si>
    <t>Florence Ritchey-491</t>
  </si>
  <si>
    <t>Katherine Voit-542</t>
  </si>
  <si>
    <t>Edith Bartlett-392</t>
  </si>
  <si>
    <t>Katherine Voit-464</t>
  </si>
  <si>
    <t>Barbara Pentrack-455</t>
  </si>
  <si>
    <t>Frances Merz-545</t>
  </si>
  <si>
    <t>Bee Smith-524</t>
  </si>
  <si>
    <t>Grace McMillan-485</t>
  </si>
  <si>
    <t>N. Willard-431</t>
  </si>
  <si>
    <t>Natalie Boyd-480</t>
  </si>
  <si>
    <t>Ruth Binegar-503</t>
  </si>
  <si>
    <t>Dorothy Layman-557</t>
  </si>
  <si>
    <t>N. Boyd-498</t>
  </si>
  <si>
    <t>Inez Reinhard-496</t>
  </si>
  <si>
    <t>Thelma Zuhars-510</t>
  </si>
  <si>
    <t>Esther Dunn-448</t>
  </si>
  <si>
    <t>Marie Lukanovic-398</t>
  </si>
  <si>
    <t>Mary Connell-464</t>
  </si>
  <si>
    <t>Ollie Hover-497</t>
  </si>
  <si>
    <t>Verna Horcher-506</t>
  </si>
  <si>
    <t>Lucille Noe-463</t>
  </si>
  <si>
    <t>Naomi Rothfuss-606</t>
  </si>
  <si>
    <t>Alys Price-518</t>
  </si>
  <si>
    <t>Millie Branch-542</t>
  </si>
  <si>
    <t>Dorothy Cecil-553</t>
  </si>
  <si>
    <t>Dottie Grossman-574</t>
  </si>
  <si>
    <t>Shirley Cochran-546</t>
  </si>
  <si>
    <t>Mary Oldaker-587</t>
  </si>
  <si>
    <t>Geri Snedeker-552</t>
  </si>
  <si>
    <t>Lynn McFann-573</t>
  </si>
  <si>
    <t>Wanda McCoy-581</t>
  </si>
  <si>
    <t>Janice Hunt-639</t>
  </si>
  <si>
    <t>Pam Barrett Johnson-537</t>
  </si>
  <si>
    <t>Kathy Brown-693</t>
  </si>
  <si>
    <t>Char Rusk-531</t>
  </si>
  <si>
    <t>Char Rusk-543</t>
  </si>
  <si>
    <t>Carol Latorre-515</t>
  </si>
  <si>
    <t>Jodi Carroll-538</t>
  </si>
  <si>
    <t>Arlene Wetherill-608</t>
  </si>
  <si>
    <t>Shirley Bordner-636</t>
  </si>
  <si>
    <t>Ginalee Lewis-620</t>
  </si>
  <si>
    <t>Mary Hughes-517</t>
  </si>
  <si>
    <t>Yvonne Castleman-537</t>
  </si>
  <si>
    <t>Emma Phaler-540</t>
  </si>
  <si>
    <t>Katherine Voit-483</t>
  </si>
  <si>
    <t>Marie Wigginton-573</t>
  </si>
  <si>
    <t>Georgia Steele-468</t>
  </si>
  <si>
    <t>Nora Probasco-495</t>
  </si>
  <si>
    <t>Dorothy Moore-560</t>
  </si>
  <si>
    <t>Nora Probasco-442</t>
  </si>
  <si>
    <t>Eva Littman-459</t>
  </si>
  <si>
    <t>Louise Brophy-479</t>
  </si>
  <si>
    <t>Grace McMillan-481</t>
  </si>
  <si>
    <t>Bee Smith-478</t>
  </si>
  <si>
    <t>S. Stephens-486</t>
  </si>
  <si>
    <t>Nora Probasco-507</t>
  </si>
  <si>
    <t>Ada Harris-548</t>
  </si>
  <si>
    <t>Nora Probasco-527</t>
  </si>
  <si>
    <t>Edythe Keethler-512</t>
  </si>
  <si>
    <t>A. Shear-538</t>
  </si>
  <si>
    <t>Nora Klarman-472</t>
  </si>
  <si>
    <t>Iva Longerbone-588</t>
  </si>
  <si>
    <t>Lee Edington-436</t>
  </si>
  <si>
    <t>Nellie Valensi-481</t>
  </si>
  <si>
    <t>Lilly Schneider-480</t>
  </si>
  <si>
    <t>Verna Stephens-500</t>
  </si>
  <si>
    <t>Naomi Rothfuss-570</t>
  </si>
  <si>
    <t>Martha Merrill-587</t>
  </si>
  <si>
    <t>Lucille Noe-526</t>
  </si>
  <si>
    <t>Millie Branch-564</t>
  </si>
  <si>
    <t>Lucille Noe-551</t>
  </si>
  <si>
    <t>Millie Branch-562</t>
  </si>
  <si>
    <t>Linda Winters-589</t>
  </si>
  <si>
    <t>Jane Holliday-522</t>
  </si>
  <si>
    <t>Kay Santo-603</t>
  </si>
  <si>
    <t>Carlene Lawson-563</t>
  </si>
  <si>
    <t>Earlene Babcock-613</t>
  </si>
  <si>
    <t>Anna Davis-566</t>
  </si>
  <si>
    <t>Jerry Baker-550</t>
  </si>
  <si>
    <t>Jodi Ford-575</t>
  </si>
  <si>
    <t>Alma Cuckler-583</t>
  </si>
  <si>
    <t>Vicki Spino-583</t>
  </si>
  <si>
    <t>Rita Resek-568</t>
  </si>
  <si>
    <t>Debbie Brock-642</t>
  </si>
  <si>
    <t>Debbie Brock-652</t>
  </si>
  <si>
    <t>Peggy Mitchell-643</t>
  </si>
  <si>
    <t>Clarice Epstein-536</t>
  </si>
  <si>
    <t>Kristin McEntee-556</t>
  </si>
  <si>
    <t>Paula Weatherman-575</t>
  </si>
  <si>
    <t>Lolita Jackson-643</t>
  </si>
  <si>
    <t>Susan Bond-574</t>
  </si>
  <si>
    <t>Jill Lewis-590</t>
  </si>
  <si>
    <t>Louise Trott-486</t>
  </si>
  <si>
    <t>Agnes Brosmer-545</t>
  </si>
  <si>
    <t>Louise Trott-549</t>
  </si>
  <si>
    <t>Mary Reisley-573</t>
  </si>
  <si>
    <t>Alice Heath-477</t>
  </si>
  <si>
    <t>Florence Ritchey-547</t>
  </si>
  <si>
    <t>Rose Ferguson-548</t>
  </si>
  <si>
    <t>Majorie Evans-521</t>
  </si>
  <si>
    <t>Ann Ranft-526</t>
  </si>
  <si>
    <t>Betty Gensner-535</t>
  </si>
  <si>
    <t>Leona McGinnis-494</t>
  </si>
  <si>
    <t>M. Kennel-482</t>
  </si>
  <si>
    <t>Leona McGinnis-474</t>
  </si>
  <si>
    <t>Florence Griffin-536</t>
  </si>
  <si>
    <t>Thelma Ketter-537</t>
  </si>
  <si>
    <t>Anna Hutchinson-471</t>
  </si>
  <si>
    <t>H. Dressel-522</t>
  </si>
  <si>
    <t>Jo Sautter-632</t>
  </si>
  <si>
    <t>Ruth Dysart-469</t>
  </si>
  <si>
    <t>Edythe Henkel-490</t>
  </si>
  <si>
    <t>Kathryn Howell-470</t>
  </si>
  <si>
    <t>Midge Mittendorf-551</t>
  </si>
  <si>
    <t>Marge Merrick-596</t>
  </si>
  <si>
    <t>Loretta Carnes-570</t>
  </si>
  <si>
    <t>Loretta Carnes-535</t>
  </si>
  <si>
    <t>Dorothy Cecil-532</t>
  </si>
  <si>
    <t>Dorothy Smith-502</t>
  </si>
  <si>
    <t>Dorothy Cecil-573</t>
  </si>
  <si>
    <t>Loretta Carnes-662</t>
  </si>
  <si>
    <t>Millie Branch-623</t>
  </si>
  <si>
    <t>La Verna Edgerley-674</t>
  </si>
  <si>
    <t>Jean Shepard-528</t>
  </si>
  <si>
    <t>Kay Crawford-581</t>
  </si>
  <si>
    <t>Barb Mercure-504</t>
  </si>
  <si>
    <t>Shery Johanneman-545</t>
  </si>
  <si>
    <t>Joan Fuentes-555</t>
  </si>
  <si>
    <t>Mary A. Beaty-635</t>
  </si>
  <si>
    <t>Becky Hart-588</t>
  </si>
  <si>
    <t>Phyllis White-563</t>
  </si>
  <si>
    <t>Phyllis White-577</t>
  </si>
  <si>
    <t>Debbie Brock-620</t>
  </si>
  <si>
    <t>Julie Wells-606</t>
  </si>
  <si>
    <t>Julie Wells-556</t>
  </si>
  <si>
    <t>Terri Barber-622</t>
  </si>
  <si>
    <t>Sheila Wilson-634</t>
  </si>
  <si>
    <t>Lorie Wilkinson-608</t>
  </si>
  <si>
    <t>Sherry Hamilton-638</t>
  </si>
  <si>
    <t>Ann Burkholz-450</t>
  </si>
  <si>
    <t>Mae Butterworth-515</t>
  </si>
  <si>
    <t>Ann Burkholz-453</t>
  </si>
  <si>
    <t>Hertha Blackburn-462</t>
  </si>
  <si>
    <t>Leona McGinnis-502</t>
  </si>
  <si>
    <t>Hertha Blackburn-442</t>
  </si>
  <si>
    <t>Alice Heath-504</t>
  </si>
  <si>
    <t>Mary Purcell-514</t>
  </si>
  <si>
    <t>Mabel McLaughlin-525</t>
  </si>
  <si>
    <t>M.Margraf-532</t>
  </si>
  <si>
    <t>Betty Gensner-554</t>
  </si>
  <si>
    <t>Edith Kohl-489</t>
  </si>
  <si>
    <t>M. Evans-537</t>
  </si>
  <si>
    <t>Gladys Mitchell-575</t>
  </si>
  <si>
    <t>Marjorie Evans-539</t>
  </si>
  <si>
    <t>Thelma Owen-492</t>
  </si>
  <si>
    <t>M. Cook-488</t>
  </si>
  <si>
    <t>Laura Thompson-521</t>
  </si>
  <si>
    <t>Flo Jennings-461</t>
  </si>
  <si>
    <t>Sally Davis-494</t>
  </si>
  <si>
    <t>Naomi Droke-464</t>
  </si>
  <si>
    <t>Lucille Quickert-478</t>
  </si>
  <si>
    <t>Gladys Mitchell-551</t>
  </si>
  <si>
    <t>Martha Merrill-519</t>
  </si>
  <si>
    <t>Elizabeth Merrick-516</t>
  </si>
  <si>
    <t>Marge Merrick-605</t>
  </si>
  <si>
    <t>Lucille Noe-614</t>
  </si>
  <si>
    <t>Dorothy Cecil-566</t>
  </si>
  <si>
    <t>Lucille Noe-594</t>
  </si>
  <si>
    <t>Lucille Noe-609</t>
  </si>
  <si>
    <t>Lucille Noe-530</t>
  </si>
  <si>
    <t>Jo Field-553</t>
  </si>
  <si>
    <t>Helen Reed-593</t>
  </si>
  <si>
    <t>Marilyn Manning-573</t>
  </si>
  <si>
    <t>Lettie Butler-602</t>
  </si>
  <si>
    <t>Patricia Duncan-604</t>
  </si>
  <si>
    <t>Susie Smith-570</t>
  </si>
  <si>
    <t>Kathy Brown-572</t>
  </si>
  <si>
    <t>Phyllis White-557</t>
  </si>
  <si>
    <t>Jodi Carroll-604</t>
  </si>
  <si>
    <t>Jodi Carroll-698</t>
  </si>
  <si>
    <t>Sue Chenea-578</t>
  </si>
  <si>
    <t>Nellie Glandon-589</t>
  </si>
  <si>
    <t>Nellie Glandon-575</t>
  </si>
  <si>
    <t>Kathy Brown-538</t>
  </si>
  <si>
    <t>Sandy Minke-611</t>
  </si>
  <si>
    <t>Denise Hauenstein-672</t>
  </si>
  <si>
    <t>Diane Tate-546</t>
  </si>
  <si>
    <t>Mary Augustine-534</t>
  </si>
  <si>
    <t>Agnes Brosmer-534</t>
  </si>
  <si>
    <t>Florence Foster-537</t>
  </si>
  <si>
    <t>Alice Heath-476</t>
  </si>
  <si>
    <t>Mabel McLaughlin-572</t>
  </si>
  <si>
    <t>Rose Ferguson-564</t>
  </si>
  <si>
    <t>Marie Wigginton-486</t>
  </si>
  <si>
    <t>Grace Shotwell-558</t>
  </si>
  <si>
    <t>Mabel McLaughlin-598</t>
  </si>
  <si>
    <t>Mabel McLaughlin-539</t>
  </si>
  <si>
    <t>Grace McMillan-532</t>
  </si>
  <si>
    <t>Mabel McLaughlin-577</t>
  </si>
  <si>
    <t>E. Leighty-531</t>
  </si>
  <si>
    <t>Ann Ranft-610</t>
  </si>
  <si>
    <t>Mary Miller-559</t>
  </si>
  <si>
    <t>Betty Anelich-534</t>
  </si>
  <si>
    <t>Olive Hover-539</t>
  </si>
  <si>
    <t>Clara Sheldon-567</t>
  </si>
  <si>
    <t>Marie Seibert-541</t>
  </si>
  <si>
    <t>Dorothy Rowe-616</t>
  </si>
  <si>
    <t>Marge Merrick-567</t>
  </si>
  <si>
    <t>Sarah Westlake-532</t>
  </si>
  <si>
    <t>Elizabeth Merrick-Miller-565</t>
  </si>
  <si>
    <t>Dorothy Smith-567</t>
  </si>
  <si>
    <t>Ruth Perry-562</t>
  </si>
  <si>
    <t>Laura Steele-616</t>
  </si>
  <si>
    <t>Wilda Hannon-481</t>
  </si>
  <si>
    <t>Marge Merrick-659</t>
  </si>
  <si>
    <t>June Kristof-670</t>
  </si>
  <si>
    <t>Laurine McCracken-667</t>
  </si>
  <si>
    <t>June Kristof-582</t>
  </si>
  <si>
    <t>Lynn Johnson-617</t>
  </si>
  <si>
    <t>Audene Powers-584</t>
  </si>
  <si>
    <t>Marilyn Clark-571</t>
  </si>
  <si>
    <t>Elizabeth Wood-517</t>
  </si>
  <si>
    <t>Lorie Shaw-622</t>
  </si>
  <si>
    <t>Mazie Peterson-612</t>
  </si>
  <si>
    <t>Ann Riley-571</t>
  </si>
  <si>
    <t>Lucille Noe-636</t>
  </si>
  <si>
    <t>Kim Emrich-664</t>
  </si>
  <si>
    <t>Debbie Van Dyne-568</t>
  </si>
  <si>
    <t>Debbie Hill-595</t>
  </si>
  <si>
    <t>Lorie Wilkinson-573</t>
  </si>
  <si>
    <t>Mandy Davies-683</t>
  </si>
  <si>
    <t>Kristin McEntee-705</t>
  </si>
  <si>
    <t>Terri Barber-617</t>
  </si>
  <si>
    <t>Katherine Augustine-494</t>
  </si>
  <si>
    <t>Mae Butterworth-487</t>
  </si>
  <si>
    <t>Mae Butterworth-574</t>
  </si>
  <si>
    <t>Marie Wigginton-565</t>
  </si>
  <si>
    <t>Hattie Landon-500</t>
  </si>
  <si>
    <t>Grace Judy-489</t>
  </si>
  <si>
    <t>Thelma Ketter-529</t>
  </si>
  <si>
    <t>Frances Merz-565</t>
  </si>
  <si>
    <t>Ann Ranft-523</t>
  </si>
  <si>
    <t>Bee Smith-525</t>
  </si>
  <si>
    <t>Ann Ranft-554</t>
  </si>
  <si>
    <t>E.Woerner-455</t>
  </si>
  <si>
    <t>Mabel McLaughlin-508</t>
  </si>
  <si>
    <t>Verna Horcher-509</t>
  </si>
  <si>
    <t>Maxine Smith-539</t>
  </si>
  <si>
    <t>Midge Mittendorf-542</t>
  </si>
  <si>
    <t>Evelyn Brenning-511</t>
  </si>
  <si>
    <t>Laura Knies-533</t>
  </si>
  <si>
    <t>Loretta Carnes-560</t>
  </si>
  <si>
    <t>Elizabeth Merrick-648</t>
  </si>
  <si>
    <t>Marg Lilley-522</t>
  </si>
  <si>
    <t>Marge Merrick-594</t>
  </si>
  <si>
    <t>Lucille Noe-531</t>
  </si>
  <si>
    <t>Gen Graham-529</t>
  </si>
  <si>
    <t>Dorothy Smith-511</t>
  </si>
  <si>
    <t>Doris Hannon-577</t>
  </si>
  <si>
    <t>Elizabeth Miller-615</t>
  </si>
  <si>
    <t>Mary Kredel-515</t>
  </si>
  <si>
    <t>Dolly Njaim-596</t>
  </si>
  <si>
    <t>Mary Kredel-646</t>
  </si>
  <si>
    <t>Brenda Marshall-610</t>
  </si>
  <si>
    <t>Fran Eckler-578</t>
  </si>
  <si>
    <t>Cindy Powell-598</t>
  </si>
  <si>
    <t>Karen Miller-758</t>
  </si>
  <si>
    <t>Kathy Brown-624</t>
  </si>
  <si>
    <t>Pealie Arnold-610</t>
  </si>
  <si>
    <t>Pealie Arnold-689</t>
  </si>
  <si>
    <t>Jodi Carroll-676</t>
  </si>
  <si>
    <t>Lorie Shaw-589</t>
  </si>
  <si>
    <t>Debra Parrish-634</t>
  </si>
  <si>
    <t>Sue Chenea-665</t>
  </si>
  <si>
    <t>Lorie Shaw-708</t>
  </si>
  <si>
    <t>Nellie Glandon-632</t>
  </si>
  <si>
    <t>Denise Hauenstein-700</t>
  </si>
  <si>
    <t>Tracey Mefford-622</t>
  </si>
  <si>
    <t>Lee Landis-412</t>
  </si>
  <si>
    <t>Velma Brewer-486</t>
  </si>
  <si>
    <t>Marge Frogatt-485</t>
  </si>
  <si>
    <t>Flo Seeds-489</t>
  </si>
  <si>
    <t>Shirley Unverzagt-507</t>
  </si>
  <si>
    <t>Mary Sullivan-441</t>
  </si>
  <si>
    <t>Eloise Shields-463</t>
  </si>
  <si>
    <t>Betty Chaffin-571</t>
  </si>
  <si>
    <t>Susi Miklos-502</t>
  </si>
  <si>
    <t>Mary Wooten-494</t>
  </si>
  <si>
    <t>Gloria Justice-519</t>
  </si>
  <si>
    <t>Mary Barton-658</t>
  </si>
  <si>
    <t>Debbie Sharp-595</t>
  </si>
  <si>
    <t>Shirley Kennedy-496</t>
  </si>
  <si>
    <t>Pam Barrett Johnson-496</t>
  </si>
  <si>
    <t>Karen Elmore-436</t>
  </si>
  <si>
    <t>Dottie Block-585</t>
  </si>
  <si>
    <t>S. Cash-576</t>
  </si>
  <si>
    <t>Sue Lock-547</t>
  </si>
  <si>
    <t>Cindy Bradley-507</t>
  </si>
  <si>
    <t>Gladys Waits-625</t>
  </si>
  <si>
    <t>Marie McAllister-448</t>
  </si>
  <si>
    <t>Jeanne Posity-480</t>
  </si>
  <si>
    <t>Nell Cochran-459</t>
  </si>
  <si>
    <t>Lucy DeFourney-457</t>
  </si>
  <si>
    <t>Nita Kauderer-459</t>
  </si>
  <si>
    <t>Irene Horn-467</t>
  </si>
  <si>
    <t>June France-454</t>
  </si>
  <si>
    <t>Frances Myers-411</t>
  </si>
  <si>
    <t>Ruth Geyer-450</t>
  </si>
  <si>
    <t>Jo Sautter-506</t>
  </si>
  <si>
    <t>Inez Gannon-498</t>
  </si>
  <si>
    <t>Dottie Byrd-506</t>
  </si>
  <si>
    <t>Sherry Harris-454</t>
  </si>
  <si>
    <t>Rena Lowry-484</t>
  </si>
  <si>
    <t>Chris Orem-595</t>
  </si>
  <si>
    <t>Anita Byas-537</t>
  </si>
  <si>
    <t>Michele Adkins-580</t>
  </si>
  <si>
    <t>Junita Dunlavy-496</t>
  </si>
  <si>
    <t>Pam Bliss-536</t>
  </si>
  <si>
    <t>G. Sheppelman-551</t>
  </si>
  <si>
    <t>Judie Walker-416</t>
  </si>
  <si>
    <t>Clara Weist-532</t>
  </si>
  <si>
    <t>Jennifer Starkey-606</t>
  </si>
  <si>
    <t>Victoria Biller-529</t>
  </si>
  <si>
    <t>Jan Link-447</t>
  </si>
  <si>
    <t>Doris Beck-569</t>
  </si>
  <si>
    <t>Ruth Jewett-502</t>
  </si>
  <si>
    <t>Cecilia Crossen-414</t>
  </si>
  <si>
    <t>Flo Schultz-470</t>
  </si>
  <si>
    <t>Mary Connell-479</t>
  </si>
  <si>
    <t>Mary Sharon-456</t>
  </si>
  <si>
    <t>Hazel Owen-423</t>
  </si>
  <si>
    <t>Betsy Bratt-585</t>
  </si>
  <si>
    <t>Margaret Reynolds-467</t>
  </si>
  <si>
    <t>Carolyn Culver-526</t>
  </si>
  <si>
    <t>Jennie Justice-514</t>
  </si>
  <si>
    <t>Rita Kreuger-523</t>
  </si>
  <si>
    <t>Rose Sims-446</t>
  </si>
  <si>
    <t>Mildred Byas-571</t>
  </si>
  <si>
    <t>Melinda Penrod-523</t>
  </si>
  <si>
    <t>Nora Quinn-374</t>
  </si>
  <si>
    <t>Sue Whetnall-496</t>
  </si>
  <si>
    <t>K. Nichols-635</t>
  </si>
  <si>
    <t>Marilyn Dancer-554</t>
  </si>
  <si>
    <t>Dori McDonnell-552</t>
  </si>
  <si>
    <t>Pearl Perkins-603</t>
  </si>
  <si>
    <t>Barbara Heilman-439</t>
  </si>
  <si>
    <t>Cheryl Morse-390</t>
  </si>
  <si>
    <t>Helen Ramsey-444</t>
  </si>
  <si>
    <t>Marty Needles-444</t>
  </si>
  <si>
    <t>Adelia Davis-442</t>
  </si>
  <si>
    <t>Hattie Pehrson-451</t>
  </si>
  <si>
    <t>Irene Love-388</t>
  </si>
  <si>
    <t>Toni Anthony-493</t>
  </si>
  <si>
    <t>Esta Cobourn-611</t>
  </si>
  <si>
    <t>Ida Mae Klarman-436</t>
  </si>
  <si>
    <t>Linda Cairney-485</t>
  </si>
  <si>
    <t>Candy Hoffman-387</t>
  </si>
  <si>
    <t>Carol Ius-431</t>
  </si>
  <si>
    <t>Debbie Eisennicher-574</t>
  </si>
  <si>
    <t>Linda Pyle-465</t>
  </si>
  <si>
    <t>Faye Schneider-554</t>
  </si>
  <si>
    <t>Betty Smith-512</t>
  </si>
  <si>
    <t>Debbie Schenz-635</t>
  </si>
  <si>
    <t>M.J. Shaw-516</t>
  </si>
  <si>
    <t>Terri Tarquinio-562</t>
  </si>
  <si>
    <t>Lena Obert-541</t>
  </si>
  <si>
    <t>April Love-437</t>
  </si>
  <si>
    <t>Mary Heilman-439</t>
  </si>
  <si>
    <t>Becky Altenbach-390</t>
  </si>
  <si>
    <t>Dollie Smith-572</t>
  </si>
  <si>
    <t>Leota Bachman-467</t>
  </si>
  <si>
    <t>Marian Ferguson-557</t>
  </si>
  <si>
    <t>Dottie Cecil-564</t>
  </si>
  <si>
    <t>Marge Merrick-568</t>
  </si>
  <si>
    <t>Toni Lockridge-477</t>
  </si>
  <si>
    <t>J. Throckmorton-512</t>
  </si>
  <si>
    <t>Sarah Westlake-565</t>
  </si>
  <si>
    <t>Edna Thimmes-354</t>
  </si>
  <si>
    <t>Lucy Shirley-552</t>
  </si>
  <si>
    <t>Cathy Harbold-459</t>
  </si>
  <si>
    <t>Janice Mills-583</t>
  </si>
  <si>
    <t>Julie Goldsmith-554</t>
  </si>
  <si>
    <t>Agnes Lee-554</t>
  </si>
  <si>
    <t>Susie Becker-611</t>
  </si>
  <si>
    <t>Macille Price-613</t>
  </si>
  <si>
    <t>Arlene Wetherill-670</t>
  </si>
  <si>
    <t>S. Craig-586</t>
  </si>
  <si>
    <t>Machele Farmer-598</t>
  </si>
  <si>
    <t>Marlene McDonnell-689</t>
  </si>
  <si>
    <t>Gwen Frazee-485</t>
  </si>
  <si>
    <t>Jeanette McDonald-537</t>
  </si>
  <si>
    <t>Amy Johnson-598</t>
  </si>
  <si>
    <t>Iva Eddy-440</t>
  </si>
  <si>
    <t>Agnes Lestina-477</t>
  </si>
  <si>
    <t>Margaret Patton-558</t>
  </si>
  <si>
    <t>Louise Leach-476</t>
  </si>
  <si>
    <t>Marge Stacey-513</t>
  </si>
  <si>
    <t>Irma Smith-443</t>
  </si>
  <si>
    <t>Cecil Longstreth-598</t>
  </si>
  <si>
    <t>Mary Lou Hunter-595</t>
  </si>
  <si>
    <t>Beverly Grover-560</t>
  </si>
  <si>
    <t>Beverly Conway-582</t>
  </si>
  <si>
    <t>Kathy Smith-530</t>
  </si>
  <si>
    <t>Mickey Hutson-519</t>
  </si>
  <si>
    <t>Judi Walker-540</t>
  </si>
  <si>
    <t>Amy Miller-593</t>
  </si>
  <si>
    <t>Linda Ridolfo-635</t>
  </si>
  <si>
    <t>Sharon Cook-524</t>
  </si>
  <si>
    <t>Alba Marsh-575</t>
  </si>
  <si>
    <t>Effie Cupoli-463</t>
  </si>
  <si>
    <t>Edna Bingham-585</t>
  </si>
  <si>
    <t>Doris Hodge-555</t>
  </si>
  <si>
    <t>Ruth Ann Ziegler-584</t>
  </si>
  <si>
    <t>Ruth Wirth-517</t>
  </si>
  <si>
    <t>Thelma Kessler-490</t>
  </si>
  <si>
    <t>Pat Duncan-583</t>
  </si>
  <si>
    <t>Leota Hendrickson-530</t>
  </si>
  <si>
    <t>Betty Campbell-551</t>
  </si>
  <si>
    <t>Marlene Morgan-448</t>
  </si>
  <si>
    <t>Mary Ray-589</t>
  </si>
  <si>
    <t>Sue Lock-549</t>
  </si>
  <si>
    <t>Stacy Mandrell-507</t>
  </si>
  <si>
    <t>Phyllis White-669</t>
  </si>
  <si>
    <t>Nancy Gillispie-656</t>
  </si>
  <si>
    <t>Carol Ius-539</t>
  </si>
  <si>
    <t>Phyllis Dennis-525</t>
  </si>
  <si>
    <t>Janice Mills-584</t>
  </si>
  <si>
    <t>Beth Pinoni-618</t>
  </si>
  <si>
    <t>Shirley Cochran-558</t>
  </si>
  <si>
    <t>Patsy Hamilton-513</t>
  </si>
  <si>
    <t>Betty Harris-631</t>
  </si>
  <si>
    <t>Arlene Wetherill-617</t>
  </si>
  <si>
    <t>Kristin McEntee-716</t>
  </si>
  <si>
    <t>Kristin Nieter-710</t>
  </si>
  <si>
    <t>Julie Wells-612</t>
  </si>
  <si>
    <t>Denise Hauenstein-580</t>
  </si>
  <si>
    <t>Julie Wells-659</t>
  </si>
  <si>
    <t>Nellie Glandon-640</t>
  </si>
  <si>
    <t>Sue Chenea-648</t>
  </si>
  <si>
    <t>Phyllis White-790</t>
  </si>
  <si>
    <t>Deanna Murphy-439</t>
  </si>
  <si>
    <t>Jo Diamond</t>
  </si>
  <si>
    <t>Patricia Murphy-447</t>
  </si>
  <si>
    <t>Deborah Murphy-561</t>
  </si>
  <si>
    <t>Susan Bond-576</t>
  </si>
  <si>
    <t>Tracy Warden-537</t>
  </si>
  <si>
    <t>Tamara Splain-620</t>
  </si>
  <si>
    <t>Debra Cancilla-601</t>
  </si>
  <si>
    <t>Jan Dobbins-476</t>
  </si>
  <si>
    <t>Delia Plate-596</t>
  </si>
  <si>
    <t>Karen Smith-546</t>
  </si>
  <si>
    <t>Keely Conner-623</t>
  </si>
  <si>
    <t>Susan Bond-549</t>
  </si>
  <si>
    <t>Iona Estridge-560</t>
  </si>
  <si>
    <t>Robin McClain-632</t>
  </si>
  <si>
    <t>Lorie Wilkinson-675</t>
  </si>
  <si>
    <t>Christine Wurdack-523</t>
  </si>
  <si>
    <t>Christine Wurdack-509</t>
  </si>
  <si>
    <t>Jody Wurdack-543</t>
  </si>
  <si>
    <t>Katie Kohli-478</t>
  </si>
  <si>
    <t>Tammy Zink-416</t>
  </si>
  <si>
    <t>Tammy Zink-513</t>
  </si>
  <si>
    <t>Elizabeth Mulledy-378</t>
  </si>
  <si>
    <t>Jody Wurdack-552</t>
  </si>
  <si>
    <t>NT</t>
  </si>
  <si>
    <t>Della Plate</t>
  </si>
  <si>
    <t xml:space="preserve">Carolyn Prentiss </t>
  </si>
  <si>
    <t>Men's Host Centers</t>
  </si>
  <si>
    <t>Women's Host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</si>
</sst>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lgerian"/>
      <family val="5"/>
    </font>
    <font>
      <sz val="11"/>
      <color theme="1"/>
      <name val="Aptos Slab SemiBold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BA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ADAA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3" borderId="0" xfId="0" applyFill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0" xfId="0" applyFill="1"/>
    <xf numFmtId="0" fontId="0" fillId="0" borderId="3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6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0" fillId="6" borderId="1" xfId="0" applyFill="1" applyBorder="1"/>
    <xf numFmtId="0" fontId="0" fillId="6" borderId="0" xfId="0" applyFill="1"/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2" xfId="0" applyFill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6" borderId="0" xfId="0" applyFont="1" applyFill="1"/>
    <xf numFmtId="0" fontId="0" fillId="6" borderId="3" xfId="0" applyFill="1" applyBorder="1"/>
    <xf numFmtId="0" fontId="3" fillId="0" borderId="0" xfId="0" applyFont="1"/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/>
    </xf>
    <xf numFmtId="0" fontId="3" fillId="7" borderId="0" xfId="0" applyFont="1" applyFill="1"/>
    <xf numFmtId="0" fontId="1" fillId="7" borderId="2" xfId="0" applyFont="1" applyFill="1" applyBorder="1"/>
    <xf numFmtId="0" fontId="0" fillId="7" borderId="2" xfId="0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/>
    <xf numFmtId="0" fontId="0" fillId="7" borderId="3" xfId="0" applyFill="1" applyBorder="1"/>
    <xf numFmtId="0" fontId="1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1" fillId="7" borderId="1" xfId="0" applyFont="1" applyFill="1" applyBorder="1"/>
    <xf numFmtId="0" fontId="0" fillId="8" borderId="0" xfId="0" applyFill="1"/>
    <xf numFmtId="0" fontId="0" fillId="5" borderId="0" xfId="0" applyFill="1"/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6" borderId="1" xfId="0" applyFont="1" applyFill="1" applyBorder="1" applyAlignment="1">
      <alignment horizontal="center"/>
    </xf>
    <xf numFmtId="0" fontId="1" fillId="5" borderId="0" xfId="0" applyFont="1" applyFill="1"/>
    <xf numFmtId="0" fontId="1" fillId="5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0" fillId="10" borderId="0" xfId="0" applyFill="1"/>
    <xf numFmtId="0" fontId="0" fillId="9" borderId="0" xfId="0" applyFill="1"/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1" fillId="13" borderId="0" xfId="0" applyFont="1" applyFill="1"/>
    <xf numFmtId="0" fontId="0" fillId="13" borderId="2" xfId="0" applyFill="1" applyBorder="1"/>
    <xf numFmtId="0" fontId="1" fillId="13" borderId="2" xfId="0" applyFont="1" applyFill="1" applyBorder="1" applyAlignment="1">
      <alignment horizontal="center"/>
    </xf>
    <xf numFmtId="0" fontId="1" fillId="0" borderId="6" xfId="0" applyFont="1" applyBorder="1"/>
    <xf numFmtId="0" fontId="0" fillId="13" borderId="3" xfId="0" applyFill="1" applyBorder="1"/>
    <xf numFmtId="0" fontId="1" fillId="13" borderId="3" xfId="0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3" fillId="6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3" fillId="7" borderId="1" xfId="0" applyFont="1" applyFill="1" applyBorder="1" applyAlignment="1">
      <alignment horizontal="center"/>
    </xf>
    <xf numFmtId="0" fontId="5" fillId="0" borderId="0" xfId="0" applyFont="1"/>
    <xf numFmtId="0" fontId="1" fillId="8" borderId="0" xfId="0" applyFont="1" applyFill="1" applyAlignment="1">
      <alignment horizontal="left"/>
    </xf>
    <xf numFmtId="0" fontId="0" fillId="14" borderId="0" xfId="0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14" fontId="0" fillId="0" borderId="0" xfId="0" applyNumberFormat="1"/>
    <xf numFmtId="14" fontId="0" fillId="2" borderId="0" xfId="0" applyNumberFormat="1" applyFill="1"/>
    <xf numFmtId="0" fontId="1" fillId="6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D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01C4-FFC3-4FD1-965C-186701214EC4}">
  <sheetPr>
    <tabColor theme="3" tint="0.499984740745262"/>
  </sheetPr>
  <dimension ref="A1:DU25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1" sqref="O21"/>
    </sheetView>
  </sheetViews>
  <sheetFormatPr defaultRowHeight="15" x14ac:dyDescent="0.25"/>
  <cols>
    <col min="1" max="1" width="33.42578125" bestFit="1" customWidth="1"/>
    <col min="2" max="125" width="29.42578125" customWidth="1"/>
  </cols>
  <sheetData>
    <row r="1" spans="1:125" ht="15.75" x14ac:dyDescent="0.25">
      <c r="A1" s="1"/>
      <c r="B1" s="2">
        <v>1907</v>
      </c>
      <c r="C1" s="2">
        <v>1908</v>
      </c>
      <c r="D1" s="2">
        <v>1909</v>
      </c>
      <c r="E1" s="2">
        <v>1910</v>
      </c>
      <c r="F1" s="2">
        <v>1911</v>
      </c>
      <c r="G1" s="2">
        <v>1912</v>
      </c>
      <c r="H1" s="2">
        <v>1913</v>
      </c>
      <c r="I1" s="2">
        <v>1914</v>
      </c>
      <c r="J1" s="2">
        <v>1915</v>
      </c>
      <c r="K1" s="2">
        <v>1916</v>
      </c>
      <c r="L1" s="2">
        <v>1917</v>
      </c>
      <c r="M1" s="2">
        <v>1918</v>
      </c>
      <c r="N1" s="2">
        <v>1919</v>
      </c>
      <c r="O1" s="2">
        <v>1920</v>
      </c>
      <c r="P1" s="2">
        <v>1921</v>
      </c>
      <c r="Q1" s="2">
        <v>1922</v>
      </c>
      <c r="R1" s="2">
        <v>1923</v>
      </c>
      <c r="S1" s="2">
        <v>1924</v>
      </c>
      <c r="T1" s="2">
        <v>1925</v>
      </c>
      <c r="U1" s="2">
        <v>1926</v>
      </c>
      <c r="V1" s="2">
        <v>1927</v>
      </c>
      <c r="W1" s="2">
        <v>1928</v>
      </c>
      <c r="X1" s="2">
        <v>1929</v>
      </c>
      <c r="Y1" s="2">
        <v>1930</v>
      </c>
      <c r="Z1" s="2">
        <v>1931</v>
      </c>
      <c r="AA1" s="2">
        <v>1932</v>
      </c>
      <c r="AB1" s="2">
        <v>1933</v>
      </c>
      <c r="AC1" s="2">
        <v>1934</v>
      </c>
      <c r="AD1" s="2">
        <v>1935</v>
      </c>
      <c r="AE1" s="2">
        <v>1936</v>
      </c>
      <c r="AF1" s="2">
        <v>1937</v>
      </c>
      <c r="AG1" s="2">
        <v>1938</v>
      </c>
      <c r="AH1" s="2">
        <v>1939</v>
      </c>
      <c r="AI1" s="2">
        <v>1940</v>
      </c>
      <c r="AJ1" s="2">
        <v>1941</v>
      </c>
      <c r="AK1" s="2">
        <v>1942</v>
      </c>
      <c r="AL1" s="2">
        <v>1943</v>
      </c>
      <c r="AM1" s="2">
        <v>1944</v>
      </c>
      <c r="AN1" s="2">
        <v>1945</v>
      </c>
      <c r="AO1" s="2">
        <v>1946</v>
      </c>
      <c r="AP1" s="2">
        <v>1947</v>
      </c>
      <c r="AQ1" s="2">
        <v>1948</v>
      </c>
      <c r="AR1" s="2">
        <v>1949</v>
      </c>
      <c r="AS1" s="2">
        <v>1950</v>
      </c>
      <c r="AT1" s="2">
        <v>1951</v>
      </c>
      <c r="AU1" s="2">
        <v>1952</v>
      </c>
      <c r="AV1" s="2">
        <v>1953</v>
      </c>
      <c r="AW1" s="2">
        <v>1954</v>
      </c>
      <c r="AX1" s="2">
        <v>1955</v>
      </c>
      <c r="AY1" s="2">
        <v>1956</v>
      </c>
      <c r="AZ1" s="2">
        <v>1957</v>
      </c>
      <c r="BA1" s="2">
        <v>1958</v>
      </c>
      <c r="BB1" s="2">
        <v>1959</v>
      </c>
      <c r="BC1" s="2">
        <v>1960</v>
      </c>
      <c r="BD1" s="2">
        <v>1961</v>
      </c>
      <c r="BE1" s="2">
        <v>1962</v>
      </c>
      <c r="BF1" s="2">
        <v>1963</v>
      </c>
      <c r="BG1" s="2">
        <v>1964</v>
      </c>
      <c r="BH1" s="2">
        <v>1965</v>
      </c>
      <c r="BI1" s="2">
        <v>1966</v>
      </c>
      <c r="BJ1" s="2">
        <v>1967</v>
      </c>
      <c r="BK1" s="2">
        <v>1968</v>
      </c>
      <c r="BL1" s="2">
        <v>1969</v>
      </c>
      <c r="BM1" s="2">
        <v>1970</v>
      </c>
      <c r="BN1" s="2">
        <v>1971</v>
      </c>
      <c r="BO1" s="2">
        <v>1972</v>
      </c>
      <c r="BP1" s="2">
        <v>1973</v>
      </c>
      <c r="BQ1" s="2">
        <v>1974</v>
      </c>
      <c r="BR1" s="2">
        <v>1975</v>
      </c>
      <c r="BS1" s="2">
        <v>1976</v>
      </c>
      <c r="BT1" s="2">
        <v>1977</v>
      </c>
      <c r="BU1" s="2">
        <v>1978</v>
      </c>
      <c r="BV1" s="2">
        <v>1979</v>
      </c>
      <c r="BW1" s="2">
        <v>1980</v>
      </c>
      <c r="BX1" s="2">
        <v>1981</v>
      </c>
      <c r="BY1" s="2">
        <v>1982</v>
      </c>
      <c r="BZ1" s="2">
        <v>1983</v>
      </c>
      <c r="CA1" s="2">
        <v>1984</v>
      </c>
      <c r="CB1" s="2">
        <v>1985</v>
      </c>
      <c r="CC1" s="2">
        <v>1986</v>
      </c>
      <c r="CD1" s="2">
        <v>1987</v>
      </c>
      <c r="CE1" s="2">
        <v>1988</v>
      </c>
      <c r="CF1" s="2">
        <v>1989</v>
      </c>
      <c r="CG1" s="2">
        <v>1990</v>
      </c>
      <c r="CH1" s="2">
        <v>1991</v>
      </c>
      <c r="CI1" s="2">
        <v>1992</v>
      </c>
      <c r="CJ1" s="2">
        <v>1993</v>
      </c>
      <c r="CK1" s="2">
        <v>1994</v>
      </c>
      <c r="CL1" s="2">
        <v>1995</v>
      </c>
      <c r="CM1" s="2">
        <v>1996</v>
      </c>
      <c r="CN1" s="2">
        <v>1997</v>
      </c>
      <c r="CO1" s="2">
        <v>1998</v>
      </c>
      <c r="CP1" s="2">
        <v>1999</v>
      </c>
      <c r="CQ1" s="2">
        <v>2000</v>
      </c>
      <c r="CR1" s="2">
        <v>2001</v>
      </c>
      <c r="CS1" s="2">
        <v>2002</v>
      </c>
      <c r="CT1" s="2">
        <v>2003</v>
      </c>
      <c r="CU1" s="2">
        <v>2004</v>
      </c>
      <c r="CV1" s="2">
        <v>2005</v>
      </c>
      <c r="CW1" s="2">
        <v>2006</v>
      </c>
      <c r="CX1" s="2">
        <v>2007</v>
      </c>
      <c r="CY1" s="2">
        <v>2008</v>
      </c>
      <c r="CZ1" s="2">
        <v>2009</v>
      </c>
      <c r="DA1" s="2">
        <v>2010</v>
      </c>
      <c r="DB1" s="2">
        <v>2011</v>
      </c>
      <c r="DC1" s="2">
        <v>2012</v>
      </c>
      <c r="DD1" s="2">
        <v>2013</v>
      </c>
      <c r="DE1" s="2">
        <v>2014</v>
      </c>
      <c r="DF1" s="2">
        <v>2015</v>
      </c>
      <c r="DG1" s="2">
        <v>2016</v>
      </c>
      <c r="DH1" s="2">
        <v>2017</v>
      </c>
      <c r="DI1" s="2">
        <v>2018</v>
      </c>
      <c r="DJ1" s="2">
        <v>2019</v>
      </c>
      <c r="DK1" s="2">
        <v>2020</v>
      </c>
      <c r="DL1" s="2">
        <v>2021</v>
      </c>
      <c r="DM1" s="2">
        <v>2022</v>
      </c>
      <c r="DN1" s="2">
        <v>2023</v>
      </c>
      <c r="DO1" s="2">
        <v>2024</v>
      </c>
      <c r="DP1" s="2">
        <v>2025</v>
      </c>
      <c r="DQ1" s="2">
        <v>2026</v>
      </c>
      <c r="DR1" s="2">
        <v>2027</v>
      </c>
      <c r="DS1" s="2">
        <v>2028</v>
      </c>
      <c r="DT1" s="2">
        <v>2029</v>
      </c>
      <c r="DU1" s="2">
        <v>2030</v>
      </c>
    </row>
    <row r="2" spans="1:125" s="15" customFormat="1" x14ac:dyDescent="0.25">
      <c r="B2" s="15" t="s">
        <v>0</v>
      </c>
      <c r="C2" s="15" t="s">
        <v>1</v>
      </c>
      <c r="D2" s="15" t="s">
        <v>2</v>
      </c>
      <c r="E2" s="15" t="s">
        <v>1</v>
      </c>
      <c r="F2" s="15" t="s">
        <v>2</v>
      </c>
      <c r="G2" s="15" t="s">
        <v>3</v>
      </c>
      <c r="H2" s="15" t="s">
        <v>2</v>
      </c>
      <c r="I2" s="15" t="s">
        <v>1</v>
      </c>
      <c r="J2" s="15" t="s">
        <v>4</v>
      </c>
      <c r="K2" s="15" t="s">
        <v>5</v>
      </c>
      <c r="L2" s="15" t="s">
        <v>6</v>
      </c>
      <c r="M2" s="15" t="s">
        <v>7</v>
      </c>
      <c r="N2" s="15" t="s">
        <v>8</v>
      </c>
      <c r="O2" s="15" t="s">
        <v>7</v>
      </c>
      <c r="P2" s="15" t="s">
        <v>9</v>
      </c>
      <c r="Q2" s="15" t="s">
        <v>7</v>
      </c>
      <c r="R2" s="15" t="s">
        <v>10</v>
      </c>
      <c r="S2" s="15" t="s">
        <v>10</v>
      </c>
      <c r="T2" s="15" t="s">
        <v>7</v>
      </c>
      <c r="U2" s="15" t="s">
        <v>10</v>
      </c>
      <c r="V2" s="15" t="s">
        <v>10</v>
      </c>
      <c r="W2" s="15" t="s">
        <v>10</v>
      </c>
      <c r="X2" s="15" t="s">
        <v>11</v>
      </c>
      <c r="Y2" s="15" t="s">
        <v>11</v>
      </c>
      <c r="Z2" s="15" t="s">
        <v>12</v>
      </c>
      <c r="AA2" s="15" t="s">
        <v>10</v>
      </c>
      <c r="AB2" s="15" t="s">
        <v>11</v>
      </c>
      <c r="AC2" s="15" t="s">
        <v>13</v>
      </c>
      <c r="AD2" s="15" t="s">
        <v>14</v>
      </c>
      <c r="AE2" s="15" t="s">
        <v>12</v>
      </c>
      <c r="AF2" s="15" t="s">
        <v>15</v>
      </c>
      <c r="AG2" s="15" t="s">
        <v>16</v>
      </c>
      <c r="AH2" s="15" t="s">
        <v>17</v>
      </c>
      <c r="AI2" s="15" t="s">
        <v>13</v>
      </c>
      <c r="AJ2" s="15" t="s">
        <v>18</v>
      </c>
      <c r="AK2" s="15" t="s">
        <v>19</v>
      </c>
      <c r="AL2" s="15" t="s">
        <v>20</v>
      </c>
      <c r="AM2" s="15" t="s">
        <v>21</v>
      </c>
      <c r="AN2" s="15" t="s">
        <v>22</v>
      </c>
      <c r="AO2" s="15" t="s">
        <v>23</v>
      </c>
      <c r="AP2" s="15" t="s">
        <v>24</v>
      </c>
      <c r="AQ2" s="15" t="s">
        <v>22</v>
      </c>
      <c r="AR2" s="15" t="s">
        <v>20</v>
      </c>
      <c r="AS2" s="15" t="s">
        <v>25</v>
      </c>
      <c r="AT2" s="15" t="s">
        <v>22</v>
      </c>
      <c r="AU2" s="15" t="s">
        <v>26</v>
      </c>
      <c r="AV2" s="15" t="s">
        <v>24</v>
      </c>
      <c r="AW2" s="15" t="s">
        <v>20</v>
      </c>
      <c r="AX2" s="15" t="s">
        <v>22</v>
      </c>
      <c r="AY2" s="15" t="s">
        <v>20</v>
      </c>
      <c r="AZ2" s="15" t="s">
        <v>26</v>
      </c>
      <c r="BA2" s="15" t="s">
        <v>22</v>
      </c>
      <c r="BB2" s="15" t="s">
        <v>27</v>
      </c>
      <c r="BC2" s="15" t="s">
        <v>28</v>
      </c>
      <c r="BD2" s="15" t="s">
        <v>29</v>
      </c>
      <c r="BE2" s="15" t="s">
        <v>30</v>
      </c>
      <c r="BF2" s="15" t="s">
        <v>31</v>
      </c>
      <c r="BG2" s="15" t="s">
        <v>32</v>
      </c>
      <c r="BH2" s="15" t="s">
        <v>28</v>
      </c>
      <c r="BI2" s="15" t="s">
        <v>30</v>
      </c>
      <c r="BJ2" s="15" t="s">
        <v>33</v>
      </c>
      <c r="BK2" s="15" t="s">
        <v>34</v>
      </c>
      <c r="BL2" s="15" t="s">
        <v>35</v>
      </c>
      <c r="BM2" s="15" t="s">
        <v>36</v>
      </c>
      <c r="BN2" s="15" t="s">
        <v>37</v>
      </c>
      <c r="BO2" s="15" t="s">
        <v>28</v>
      </c>
      <c r="BP2" s="15" t="s">
        <v>38</v>
      </c>
      <c r="BQ2" s="15" t="s">
        <v>35</v>
      </c>
      <c r="BR2" s="15" t="s">
        <v>39</v>
      </c>
      <c r="BS2" s="15" t="s">
        <v>40</v>
      </c>
      <c r="BT2" s="15" t="s">
        <v>28</v>
      </c>
      <c r="BU2" s="15" t="s">
        <v>37</v>
      </c>
      <c r="BV2" s="15" t="s">
        <v>41</v>
      </c>
      <c r="BW2" s="15" t="s">
        <v>42</v>
      </c>
      <c r="BX2" s="15" t="s">
        <v>28</v>
      </c>
      <c r="BY2" s="15" t="s">
        <v>43</v>
      </c>
      <c r="BZ2" s="15" t="s">
        <v>44</v>
      </c>
      <c r="CA2" s="15" t="s">
        <v>45</v>
      </c>
      <c r="CB2" s="15" t="s">
        <v>46</v>
      </c>
      <c r="CE2" s="15" t="s">
        <v>47</v>
      </c>
      <c r="CG2" s="15" t="s">
        <v>48</v>
      </c>
      <c r="CL2" s="15" t="s">
        <v>49</v>
      </c>
      <c r="CO2" s="15" t="s">
        <v>30</v>
      </c>
      <c r="CR2" s="15" t="s">
        <v>50</v>
      </c>
      <c r="CX2" s="15" t="s">
        <v>49</v>
      </c>
      <c r="CY2" s="15" t="s">
        <v>49</v>
      </c>
      <c r="CZ2" s="15" t="s">
        <v>51</v>
      </c>
      <c r="DA2" s="15" t="s">
        <v>38</v>
      </c>
      <c r="DB2" s="15" t="s">
        <v>38</v>
      </c>
      <c r="DC2" s="15" t="s">
        <v>52</v>
      </c>
      <c r="DE2" s="15" t="s">
        <v>38</v>
      </c>
      <c r="DF2" s="15" t="s">
        <v>38</v>
      </c>
      <c r="DG2" s="15" t="s">
        <v>53</v>
      </c>
      <c r="DH2" s="15" t="s">
        <v>53</v>
      </c>
      <c r="DK2" s="15" t="s">
        <v>54</v>
      </c>
      <c r="DM2" s="15" t="s">
        <v>38</v>
      </c>
      <c r="DN2" s="15" t="s">
        <v>38</v>
      </c>
      <c r="DO2" s="15" t="s">
        <v>53</v>
      </c>
      <c r="DP2" s="15" t="s">
        <v>53</v>
      </c>
    </row>
    <row r="3" spans="1:125" s="15" customFormat="1" x14ac:dyDescent="0.25">
      <c r="A3" s="76" t="s">
        <v>55</v>
      </c>
      <c r="B3" s="75" t="s">
        <v>56</v>
      </c>
      <c r="C3" s="75" t="s">
        <v>56</v>
      </c>
      <c r="D3" s="75" t="s">
        <v>57</v>
      </c>
      <c r="E3" s="75" t="s">
        <v>58</v>
      </c>
      <c r="F3" s="75" t="s">
        <v>59</v>
      </c>
      <c r="G3" s="75" t="s">
        <v>60</v>
      </c>
      <c r="H3" s="75" t="s">
        <v>61</v>
      </c>
      <c r="I3" s="75" t="s">
        <v>62</v>
      </c>
      <c r="J3" s="75" t="s">
        <v>63</v>
      </c>
      <c r="K3" s="75" t="s">
        <v>64</v>
      </c>
      <c r="L3" s="75" t="s">
        <v>65</v>
      </c>
      <c r="M3" s="75" t="s">
        <v>66</v>
      </c>
      <c r="N3" s="75" t="s">
        <v>67</v>
      </c>
      <c r="O3" s="75" t="s">
        <v>68</v>
      </c>
      <c r="P3" s="75" t="s">
        <v>69</v>
      </c>
      <c r="Q3" s="75" t="s">
        <v>70</v>
      </c>
      <c r="R3" s="75" t="s">
        <v>71</v>
      </c>
      <c r="S3" s="75" t="s">
        <v>72</v>
      </c>
      <c r="T3" s="75" t="s">
        <v>73</v>
      </c>
      <c r="U3" s="75" t="s">
        <v>74</v>
      </c>
      <c r="V3" s="75" t="s">
        <v>75</v>
      </c>
      <c r="W3" s="75" t="s">
        <v>72</v>
      </c>
      <c r="X3" s="75" t="s">
        <v>76</v>
      </c>
      <c r="Y3" s="75" t="s">
        <v>77</v>
      </c>
      <c r="Z3" s="75" t="s">
        <v>78</v>
      </c>
      <c r="AA3" s="75" t="s">
        <v>78</v>
      </c>
      <c r="AB3" s="75" t="s">
        <v>79</v>
      </c>
      <c r="AC3" s="75" t="s">
        <v>80</v>
      </c>
      <c r="AD3" s="75" t="s">
        <v>81</v>
      </c>
      <c r="AE3" s="75" t="s">
        <v>82</v>
      </c>
      <c r="AF3" s="75" t="s">
        <v>83</v>
      </c>
      <c r="AG3" s="75" t="s">
        <v>84</v>
      </c>
      <c r="AH3" s="75" t="s">
        <v>85</v>
      </c>
      <c r="AI3" s="75" t="s">
        <v>86</v>
      </c>
      <c r="AJ3" s="75" t="s">
        <v>87</v>
      </c>
      <c r="AK3" s="75" t="s">
        <v>88</v>
      </c>
      <c r="AL3" s="75" t="s">
        <v>89</v>
      </c>
      <c r="AM3" s="75" t="s">
        <v>90</v>
      </c>
      <c r="AN3" s="75" t="s">
        <v>91</v>
      </c>
      <c r="AO3" s="75" t="s">
        <v>92</v>
      </c>
      <c r="AP3" s="75" t="s">
        <v>93</v>
      </c>
      <c r="AQ3" s="75" t="s">
        <v>94</v>
      </c>
      <c r="AR3" s="75" t="s">
        <v>95</v>
      </c>
      <c r="AS3" s="75" t="s">
        <v>96</v>
      </c>
      <c r="AT3" s="75" t="s">
        <v>97</v>
      </c>
      <c r="AU3" s="75" t="s">
        <v>98</v>
      </c>
      <c r="AV3" s="75" t="s">
        <v>99</v>
      </c>
      <c r="AW3" s="75" t="s">
        <v>100</v>
      </c>
      <c r="AX3" s="75" t="s">
        <v>101</v>
      </c>
      <c r="AY3" s="75" t="s">
        <v>102</v>
      </c>
      <c r="AZ3" s="75" t="s">
        <v>103</v>
      </c>
      <c r="BA3" s="75" t="s">
        <v>104</v>
      </c>
      <c r="BB3" s="75" t="s">
        <v>105</v>
      </c>
      <c r="BC3" s="75" t="s">
        <v>105</v>
      </c>
      <c r="BD3" s="75" t="s">
        <v>106</v>
      </c>
      <c r="BE3" s="75" t="s">
        <v>107</v>
      </c>
      <c r="BF3" s="75" t="s">
        <v>108</v>
      </c>
      <c r="BG3" s="75" t="s">
        <v>109</v>
      </c>
      <c r="BH3" s="75" t="s">
        <v>110</v>
      </c>
      <c r="BI3" s="75" t="s">
        <v>111</v>
      </c>
      <c r="BJ3" s="75" t="s">
        <v>112</v>
      </c>
      <c r="BK3" s="75" t="s">
        <v>112</v>
      </c>
      <c r="BL3" s="75" t="s">
        <v>113</v>
      </c>
      <c r="BM3" s="75" t="s">
        <v>114</v>
      </c>
      <c r="BN3" s="75" t="s">
        <v>115</v>
      </c>
      <c r="BO3" s="75" t="s">
        <v>115</v>
      </c>
      <c r="BP3" s="75" t="s">
        <v>116</v>
      </c>
      <c r="BQ3" s="75" t="s">
        <v>117</v>
      </c>
      <c r="BR3" s="75" t="s">
        <v>117</v>
      </c>
      <c r="BS3" s="75" t="s">
        <v>118</v>
      </c>
      <c r="BT3" s="75" t="s">
        <v>119</v>
      </c>
      <c r="BU3" s="75" t="s">
        <v>119</v>
      </c>
      <c r="BV3" s="75" t="s">
        <v>120</v>
      </c>
      <c r="BW3" s="75" t="s">
        <v>119</v>
      </c>
      <c r="BX3" s="75" t="s">
        <v>121</v>
      </c>
      <c r="BY3" s="75" t="s">
        <v>122</v>
      </c>
      <c r="BZ3" s="75" t="s">
        <v>123</v>
      </c>
      <c r="CA3" s="75" t="s">
        <v>124</v>
      </c>
      <c r="CB3" s="75" t="s">
        <v>125</v>
      </c>
      <c r="CC3" s="75" t="s">
        <v>126</v>
      </c>
      <c r="CD3" s="75" t="s">
        <v>127</v>
      </c>
      <c r="CE3" s="75" t="s">
        <v>128</v>
      </c>
      <c r="CF3" s="75" t="s">
        <v>129</v>
      </c>
      <c r="CG3" s="75" t="s">
        <v>130</v>
      </c>
      <c r="CH3" s="75" t="s">
        <v>131</v>
      </c>
      <c r="CI3" s="75" t="s">
        <v>132</v>
      </c>
      <c r="CJ3" s="75" t="s">
        <v>133</v>
      </c>
      <c r="CK3" s="75" t="s">
        <v>134</v>
      </c>
      <c r="CL3" s="75" t="s">
        <v>135</v>
      </c>
      <c r="CM3" s="75" t="s">
        <v>136</v>
      </c>
      <c r="CN3" s="75" t="s">
        <v>137</v>
      </c>
      <c r="CO3" s="75" t="s">
        <v>135</v>
      </c>
      <c r="CP3" s="75" t="s">
        <v>138</v>
      </c>
      <c r="CQ3" s="75" t="s">
        <v>139</v>
      </c>
      <c r="CR3" s="75" t="s">
        <v>132</v>
      </c>
      <c r="CS3" s="75" t="s">
        <v>132</v>
      </c>
      <c r="CT3" s="75" t="s">
        <v>132</v>
      </c>
      <c r="CU3" s="75" t="s">
        <v>140</v>
      </c>
      <c r="CV3" s="75" t="s">
        <v>132</v>
      </c>
      <c r="CW3" s="75" t="s">
        <v>141</v>
      </c>
      <c r="CX3" s="75" t="s">
        <v>142</v>
      </c>
      <c r="CY3" s="75" t="s">
        <v>143</v>
      </c>
      <c r="CZ3" s="75" t="s">
        <v>144</v>
      </c>
      <c r="DA3" s="75" t="s">
        <v>145</v>
      </c>
      <c r="DB3" s="75" t="s">
        <v>146</v>
      </c>
      <c r="DC3" s="75" t="s">
        <v>147</v>
      </c>
      <c r="DD3" s="75" t="s">
        <v>148</v>
      </c>
      <c r="DE3" s="75" t="s">
        <v>149</v>
      </c>
      <c r="DF3" s="75" t="s">
        <v>150</v>
      </c>
      <c r="DG3" s="75" t="s">
        <v>151</v>
      </c>
      <c r="DH3" s="75" t="s">
        <v>152</v>
      </c>
      <c r="DI3" s="75" t="s">
        <v>153</v>
      </c>
      <c r="DJ3" s="75" t="s">
        <v>154</v>
      </c>
      <c r="DK3" s="75"/>
      <c r="DL3" s="75" t="s">
        <v>155</v>
      </c>
      <c r="DM3" s="75" t="s">
        <v>156</v>
      </c>
      <c r="DN3" s="75" t="s">
        <v>157</v>
      </c>
      <c r="DO3" s="75" t="s">
        <v>158</v>
      </c>
      <c r="DP3" s="75" t="s">
        <v>159</v>
      </c>
      <c r="DQ3" s="75"/>
      <c r="DR3" s="64"/>
      <c r="DS3" s="64"/>
      <c r="DT3" s="64"/>
      <c r="DU3" s="64"/>
    </row>
    <row r="4" spans="1:125" x14ac:dyDescent="0.25">
      <c r="A4">
        <v>1</v>
      </c>
      <c r="B4" t="s">
        <v>160</v>
      </c>
      <c r="C4" t="s">
        <v>161</v>
      </c>
      <c r="D4" t="s">
        <v>162</v>
      </c>
      <c r="E4" t="s">
        <v>163</v>
      </c>
      <c r="F4" t="s">
        <v>164</v>
      </c>
      <c r="G4" t="s">
        <v>165</v>
      </c>
      <c r="H4" t="s">
        <v>166</v>
      </c>
      <c r="I4" t="s">
        <v>167</v>
      </c>
      <c r="J4" t="s">
        <v>168</v>
      </c>
      <c r="K4" t="s">
        <v>169</v>
      </c>
      <c r="L4" t="s">
        <v>170</v>
      </c>
      <c r="M4" t="s">
        <v>171</v>
      </c>
      <c r="N4" t="s">
        <v>172</v>
      </c>
      <c r="O4" t="s">
        <v>173</v>
      </c>
      <c r="P4" t="s">
        <v>174</v>
      </c>
      <c r="Q4" t="s">
        <v>175</v>
      </c>
      <c r="R4" t="s">
        <v>176</v>
      </c>
      <c r="S4" t="s">
        <v>177</v>
      </c>
      <c r="T4" t="s">
        <v>178</v>
      </c>
      <c r="U4" t="s">
        <v>179</v>
      </c>
      <c r="V4" t="s">
        <v>180</v>
      </c>
      <c r="W4" t="s">
        <v>174</v>
      </c>
      <c r="X4" t="s">
        <v>181</v>
      </c>
      <c r="Y4" t="s">
        <v>181</v>
      </c>
      <c r="Z4" t="s">
        <v>182</v>
      </c>
      <c r="AA4" t="s">
        <v>182</v>
      </c>
      <c r="AB4" t="s">
        <v>183</v>
      </c>
      <c r="AC4" t="s">
        <v>184</v>
      </c>
      <c r="AD4" t="s">
        <v>185</v>
      </c>
      <c r="AE4" t="s">
        <v>186</v>
      </c>
      <c r="AF4" t="s">
        <v>187</v>
      </c>
      <c r="AG4" t="s">
        <v>186</v>
      </c>
      <c r="AH4" t="s">
        <v>188</v>
      </c>
      <c r="AI4" t="s">
        <v>189</v>
      </c>
      <c r="AJ4" t="s">
        <v>190</v>
      </c>
      <c r="AK4" t="s">
        <v>191</v>
      </c>
      <c r="AL4" t="s">
        <v>192</v>
      </c>
      <c r="AM4" t="s">
        <v>193</v>
      </c>
      <c r="AN4" t="s">
        <v>194</v>
      </c>
      <c r="AO4" t="s">
        <v>195</v>
      </c>
      <c r="AP4" t="s">
        <v>196</v>
      </c>
      <c r="AQ4" t="s">
        <v>197</v>
      </c>
      <c r="AR4" t="s">
        <v>198</v>
      </c>
      <c r="AS4" t="s">
        <v>199</v>
      </c>
      <c r="AT4" t="s">
        <v>200</v>
      </c>
      <c r="AU4" t="s">
        <v>201</v>
      </c>
      <c r="AV4" t="s">
        <v>202</v>
      </c>
      <c r="AW4" t="s">
        <v>203</v>
      </c>
      <c r="AX4" t="s">
        <v>198</v>
      </c>
      <c r="AY4" t="s">
        <v>204</v>
      </c>
      <c r="AZ4" t="s">
        <v>205</v>
      </c>
      <c r="BA4" t="s">
        <v>206</v>
      </c>
      <c r="BB4" t="s">
        <v>206</v>
      </c>
      <c r="BC4" t="s">
        <v>206</v>
      </c>
      <c r="BD4" t="s">
        <v>207</v>
      </c>
      <c r="BE4" t="s">
        <v>208</v>
      </c>
      <c r="BF4" t="s">
        <v>209</v>
      </c>
      <c r="BG4" t="s">
        <v>210</v>
      </c>
      <c r="BH4" t="s">
        <v>211</v>
      </c>
      <c r="BI4" t="s">
        <v>212</v>
      </c>
      <c r="BJ4" t="s">
        <v>213</v>
      </c>
      <c r="BK4" t="s">
        <v>213</v>
      </c>
      <c r="BL4" t="s">
        <v>214</v>
      </c>
      <c r="BM4" t="s">
        <v>215</v>
      </c>
      <c r="BN4" t="s">
        <v>214</v>
      </c>
      <c r="BO4" t="s">
        <v>214</v>
      </c>
      <c r="BP4" t="s">
        <v>216</v>
      </c>
      <c r="BQ4" t="s">
        <v>214</v>
      </c>
      <c r="BR4" t="s">
        <v>214</v>
      </c>
      <c r="BS4" t="s">
        <v>217</v>
      </c>
      <c r="BT4" t="s">
        <v>214</v>
      </c>
      <c r="BU4" t="s">
        <v>214</v>
      </c>
      <c r="BV4" t="s">
        <v>214</v>
      </c>
      <c r="BW4" t="s">
        <v>214</v>
      </c>
      <c r="BX4" t="s">
        <v>214</v>
      </c>
      <c r="BY4" t="s">
        <v>214</v>
      </c>
      <c r="BZ4" t="s">
        <v>214</v>
      </c>
      <c r="CA4" t="s">
        <v>214</v>
      </c>
      <c r="CB4" t="s">
        <v>218</v>
      </c>
      <c r="CC4" t="s">
        <v>219</v>
      </c>
      <c r="CD4" t="s">
        <v>220</v>
      </c>
      <c r="CE4" t="s">
        <v>221</v>
      </c>
      <c r="CF4" t="s">
        <v>222</v>
      </c>
      <c r="CG4" t="s">
        <v>223</v>
      </c>
      <c r="CH4" t="s">
        <v>224</v>
      </c>
      <c r="CI4" t="s">
        <v>225</v>
      </c>
      <c r="CJ4" t="s">
        <v>226</v>
      </c>
      <c r="CK4" t="s">
        <v>227</v>
      </c>
      <c r="CL4" t="s">
        <v>228</v>
      </c>
      <c r="CM4" t="s">
        <v>229</v>
      </c>
      <c r="CN4" t="s">
        <v>226</v>
      </c>
      <c r="CO4" t="s">
        <v>228</v>
      </c>
      <c r="CP4" t="s">
        <v>230</v>
      </c>
      <c r="CQ4" t="s">
        <v>231</v>
      </c>
      <c r="CR4" t="s">
        <v>232</v>
      </c>
      <c r="CS4" t="s">
        <v>233</v>
      </c>
      <c r="CT4" t="s">
        <v>233</v>
      </c>
      <c r="CU4" t="s">
        <v>234</v>
      </c>
      <c r="CV4" t="s">
        <v>235</v>
      </c>
      <c r="CW4" t="s">
        <v>236</v>
      </c>
      <c r="CX4" t="s">
        <v>237</v>
      </c>
      <c r="CY4" t="s">
        <v>238</v>
      </c>
      <c r="CZ4" t="s">
        <v>228</v>
      </c>
      <c r="DA4" t="s">
        <v>239</v>
      </c>
      <c r="DB4" t="s">
        <v>240</v>
      </c>
      <c r="DC4" t="s">
        <v>240</v>
      </c>
      <c r="DD4" t="s">
        <v>241</v>
      </c>
      <c r="DE4" t="s">
        <v>242</v>
      </c>
      <c r="DF4" t="s">
        <v>243</v>
      </c>
      <c r="DG4" t="s">
        <v>244</v>
      </c>
      <c r="DH4" t="s">
        <v>243</v>
      </c>
      <c r="DI4" t="s">
        <v>245</v>
      </c>
      <c r="DJ4" t="s">
        <v>246</v>
      </c>
      <c r="DL4" t="s">
        <v>247</v>
      </c>
      <c r="DM4" t="s">
        <v>247</v>
      </c>
      <c r="DN4" t="s">
        <v>247</v>
      </c>
      <c r="DO4" t="s">
        <v>248</v>
      </c>
      <c r="DP4" t="s">
        <v>245</v>
      </c>
    </row>
    <row r="5" spans="1:125" x14ac:dyDescent="0.25">
      <c r="A5">
        <v>2</v>
      </c>
      <c r="B5" t="s">
        <v>249</v>
      </c>
      <c r="C5" t="s">
        <v>250</v>
      </c>
      <c r="D5" t="s">
        <v>251</v>
      </c>
      <c r="E5" t="s">
        <v>252</v>
      </c>
      <c r="F5" t="s">
        <v>253</v>
      </c>
      <c r="G5" t="s">
        <v>163</v>
      </c>
      <c r="H5" t="s">
        <v>254</v>
      </c>
      <c r="I5" t="s">
        <v>250</v>
      </c>
      <c r="J5" t="s">
        <v>255</v>
      </c>
      <c r="K5" t="s">
        <v>256</v>
      </c>
      <c r="L5" t="s">
        <v>257</v>
      </c>
      <c r="M5" t="s">
        <v>258</v>
      </c>
      <c r="N5" t="s">
        <v>169</v>
      </c>
      <c r="O5" t="s">
        <v>176</v>
      </c>
      <c r="P5" t="s">
        <v>259</v>
      </c>
      <c r="Q5" t="s">
        <v>259</v>
      </c>
      <c r="R5" t="s">
        <v>260</v>
      </c>
      <c r="S5" t="s">
        <v>261</v>
      </c>
      <c r="T5" t="s">
        <v>262</v>
      </c>
      <c r="U5" t="s">
        <v>178</v>
      </c>
      <c r="V5" t="s">
        <v>263</v>
      </c>
      <c r="W5" t="s">
        <v>180</v>
      </c>
      <c r="X5" t="s">
        <v>180</v>
      </c>
      <c r="Y5" t="s">
        <v>180</v>
      </c>
      <c r="Z5" t="s">
        <v>264</v>
      </c>
      <c r="AA5" t="s">
        <v>264</v>
      </c>
      <c r="AB5" t="s">
        <v>265</v>
      </c>
      <c r="AC5" t="s">
        <v>266</v>
      </c>
      <c r="AD5" t="s">
        <v>267</v>
      </c>
      <c r="AE5" t="s">
        <v>268</v>
      </c>
      <c r="AF5" t="s">
        <v>269</v>
      </c>
      <c r="AG5" t="s">
        <v>270</v>
      </c>
      <c r="AH5" t="s">
        <v>271</v>
      </c>
      <c r="AI5" t="s">
        <v>272</v>
      </c>
      <c r="AJ5" t="s">
        <v>273</v>
      </c>
      <c r="AK5" t="s">
        <v>274</v>
      </c>
      <c r="AL5" t="s">
        <v>275</v>
      </c>
      <c r="AM5" t="s">
        <v>276</v>
      </c>
      <c r="AN5" t="s">
        <v>256</v>
      </c>
      <c r="AO5" t="s">
        <v>277</v>
      </c>
      <c r="AP5" t="s">
        <v>278</v>
      </c>
      <c r="AQ5" t="s">
        <v>279</v>
      </c>
      <c r="AR5" t="s">
        <v>280</v>
      </c>
      <c r="AS5" t="s">
        <v>281</v>
      </c>
      <c r="AT5" t="s">
        <v>282</v>
      </c>
      <c r="AU5" t="s">
        <v>283</v>
      </c>
      <c r="AV5" t="s">
        <v>284</v>
      </c>
      <c r="AW5" t="s">
        <v>285</v>
      </c>
      <c r="AX5" t="s">
        <v>286</v>
      </c>
      <c r="AY5" t="s">
        <v>287</v>
      </c>
      <c r="AZ5" t="s">
        <v>288</v>
      </c>
      <c r="BA5" t="s">
        <v>205</v>
      </c>
      <c r="BB5" t="s">
        <v>209</v>
      </c>
      <c r="BC5" t="s">
        <v>289</v>
      </c>
      <c r="BD5" t="s">
        <v>290</v>
      </c>
      <c r="BE5" t="s">
        <v>290</v>
      </c>
      <c r="BF5" t="s">
        <v>291</v>
      </c>
      <c r="BG5" t="s">
        <v>292</v>
      </c>
      <c r="BH5" t="s">
        <v>293</v>
      </c>
      <c r="BI5" t="s">
        <v>294</v>
      </c>
      <c r="BJ5" t="s">
        <v>295</v>
      </c>
      <c r="BK5" t="s">
        <v>296</v>
      </c>
      <c r="BL5" t="s">
        <v>297</v>
      </c>
      <c r="BM5" t="s">
        <v>212</v>
      </c>
      <c r="BN5" t="s">
        <v>298</v>
      </c>
      <c r="BO5" t="s">
        <v>299</v>
      </c>
      <c r="BP5" t="s">
        <v>300</v>
      </c>
      <c r="BQ5" t="s">
        <v>299</v>
      </c>
      <c r="BR5" t="s">
        <v>301</v>
      </c>
      <c r="BS5" t="s">
        <v>302</v>
      </c>
      <c r="BT5" t="s">
        <v>303</v>
      </c>
      <c r="BU5" t="s">
        <v>301</v>
      </c>
      <c r="BV5" t="s">
        <v>304</v>
      </c>
      <c r="BW5" t="s">
        <v>305</v>
      </c>
      <c r="BX5" t="s">
        <v>232</v>
      </c>
      <c r="BY5" t="s">
        <v>232</v>
      </c>
      <c r="BZ5" t="s">
        <v>232</v>
      </c>
      <c r="CA5" t="s">
        <v>226</v>
      </c>
      <c r="CB5" t="s">
        <v>306</v>
      </c>
      <c r="CC5" t="s">
        <v>307</v>
      </c>
      <c r="CD5" t="s">
        <v>302</v>
      </c>
      <c r="CE5" t="s">
        <v>308</v>
      </c>
      <c r="CF5" t="s">
        <v>309</v>
      </c>
      <c r="CG5" t="s">
        <v>310</v>
      </c>
      <c r="CH5" t="s">
        <v>308</v>
      </c>
      <c r="CI5" t="s">
        <v>311</v>
      </c>
      <c r="CJ5" t="s">
        <v>312</v>
      </c>
      <c r="CK5" t="s">
        <v>224</v>
      </c>
      <c r="CL5" t="s">
        <v>232</v>
      </c>
      <c r="CM5" t="s">
        <v>313</v>
      </c>
      <c r="CN5" t="s">
        <v>232</v>
      </c>
      <c r="CO5" t="s">
        <v>314</v>
      </c>
      <c r="CP5" t="s">
        <v>315</v>
      </c>
      <c r="CQ5" t="s">
        <v>316</v>
      </c>
      <c r="CR5" t="s">
        <v>233</v>
      </c>
      <c r="CS5" t="s">
        <v>317</v>
      </c>
      <c r="CT5" t="s">
        <v>232</v>
      </c>
      <c r="CU5" t="s">
        <v>318</v>
      </c>
      <c r="CV5" t="s">
        <v>319</v>
      </c>
      <c r="CW5" t="s">
        <v>215</v>
      </c>
      <c r="CX5" t="s">
        <v>320</v>
      </c>
      <c r="CY5" t="s">
        <v>321</v>
      </c>
      <c r="CZ5" t="s">
        <v>322</v>
      </c>
      <c r="DA5" t="s">
        <v>323</v>
      </c>
      <c r="DB5" t="s">
        <v>324</v>
      </c>
      <c r="DC5" t="s">
        <v>325</v>
      </c>
      <c r="DD5" t="s">
        <v>245</v>
      </c>
      <c r="DE5" t="s">
        <v>326</v>
      </c>
      <c r="DF5" t="s">
        <v>247</v>
      </c>
      <c r="DG5" t="s">
        <v>238</v>
      </c>
      <c r="DH5" t="s">
        <v>228</v>
      </c>
      <c r="DI5" t="s">
        <v>327</v>
      </c>
      <c r="DJ5" t="s">
        <v>328</v>
      </c>
      <c r="DL5" t="s">
        <v>235</v>
      </c>
      <c r="DM5" t="s">
        <v>235</v>
      </c>
      <c r="DN5" t="s">
        <v>235</v>
      </c>
      <c r="DO5" t="s">
        <v>329</v>
      </c>
      <c r="DP5" t="s">
        <v>330</v>
      </c>
    </row>
    <row r="6" spans="1:125" x14ac:dyDescent="0.25">
      <c r="A6">
        <v>3</v>
      </c>
      <c r="B6" t="s">
        <v>331</v>
      </c>
      <c r="C6" t="s">
        <v>332</v>
      </c>
      <c r="D6" t="s">
        <v>333</v>
      </c>
      <c r="E6" t="s">
        <v>334</v>
      </c>
      <c r="F6" t="s">
        <v>335</v>
      </c>
      <c r="G6" t="s">
        <v>166</v>
      </c>
      <c r="H6" t="s">
        <v>336</v>
      </c>
      <c r="I6" t="s">
        <v>337</v>
      </c>
      <c r="J6" t="s">
        <v>178</v>
      </c>
      <c r="K6" t="s">
        <v>338</v>
      </c>
      <c r="L6" t="s">
        <v>339</v>
      </c>
      <c r="M6" t="s">
        <v>340</v>
      </c>
      <c r="N6" t="s">
        <v>341</v>
      </c>
      <c r="O6" t="s">
        <v>342</v>
      </c>
      <c r="P6" t="s">
        <v>173</v>
      </c>
      <c r="Q6" t="s">
        <v>173</v>
      </c>
      <c r="R6" t="s">
        <v>342</v>
      </c>
      <c r="S6" t="s">
        <v>343</v>
      </c>
      <c r="T6" t="s">
        <v>344</v>
      </c>
      <c r="U6" t="s">
        <v>256</v>
      </c>
      <c r="V6" t="s">
        <v>345</v>
      </c>
      <c r="W6" t="s">
        <v>346</v>
      </c>
      <c r="X6" t="s">
        <v>346</v>
      </c>
      <c r="Y6" t="s">
        <v>346</v>
      </c>
      <c r="Z6" t="s">
        <v>347</v>
      </c>
      <c r="AA6" t="s">
        <v>347</v>
      </c>
      <c r="AB6" t="s">
        <v>348</v>
      </c>
      <c r="AC6" t="s">
        <v>349</v>
      </c>
      <c r="AD6" t="s">
        <v>350</v>
      </c>
      <c r="AE6" t="s">
        <v>351</v>
      </c>
      <c r="AF6" t="s">
        <v>352</v>
      </c>
      <c r="AG6" t="s">
        <v>353</v>
      </c>
      <c r="AH6" t="s">
        <v>354</v>
      </c>
      <c r="AI6" t="s">
        <v>355</v>
      </c>
      <c r="AJ6" t="s">
        <v>356</v>
      </c>
      <c r="AK6" t="s">
        <v>357</v>
      </c>
      <c r="AL6" t="s">
        <v>358</v>
      </c>
      <c r="AM6" t="s">
        <v>359</v>
      </c>
      <c r="AN6" t="s">
        <v>360</v>
      </c>
      <c r="AO6" t="s">
        <v>361</v>
      </c>
      <c r="AP6" t="s">
        <v>362</v>
      </c>
      <c r="AQ6" t="s">
        <v>363</v>
      </c>
      <c r="AR6" t="s">
        <v>364</v>
      </c>
      <c r="AS6" t="s">
        <v>365</v>
      </c>
      <c r="AT6" t="s">
        <v>366</v>
      </c>
      <c r="AU6" t="s">
        <v>367</v>
      </c>
      <c r="AV6" t="s">
        <v>368</v>
      </c>
      <c r="AW6" t="s">
        <v>369</v>
      </c>
      <c r="AX6" t="s">
        <v>206</v>
      </c>
      <c r="AY6" t="s">
        <v>370</v>
      </c>
      <c r="AZ6" t="s">
        <v>198</v>
      </c>
      <c r="BA6" t="s">
        <v>371</v>
      </c>
      <c r="BB6" t="s">
        <v>371</v>
      </c>
      <c r="BC6" t="s">
        <v>371</v>
      </c>
      <c r="BD6" t="s">
        <v>372</v>
      </c>
      <c r="BE6" t="s">
        <v>371</v>
      </c>
      <c r="BF6" t="s">
        <v>290</v>
      </c>
      <c r="BG6" t="s">
        <v>373</v>
      </c>
      <c r="BH6" t="s">
        <v>374</v>
      </c>
      <c r="BI6" t="s">
        <v>375</v>
      </c>
      <c r="BJ6" t="s">
        <v>376</v>
      </c>
      <c r="BK6" t="s">
        <v>375</v>
      </c>
      <c r="BL6" t="s">
        <v>377</v>
      </c>
      <c r="BM6" t="s">
        <v>378</v>
      </c>
      <c r="BN6" t="s">
        <v>295</v>
      </c>
      <c r="BO6" t="s">
        <v>295</v>
      </c>
      <c r="BP6" t="s">
        <v>379</v>
      </c>
      <c r="BQ6" t="s">
        <v>380</v>
      </c>
      <c r="BR6" t="s">
        <v>380</v>
      </c>
      <c r="BS6" t="s">
        <v>381</v>
      </c>
      <c r="BT6" t="s">
        <v>380</v>
      </c>
      <c r="BU6" t="s">
        <v>305</v>
      </c>
      <c r="BV6" t="s">
        <v>232</v>
      </c>
      <c r="BW6" t="s">
        <v>301</v>
      </c>
      <c r="BX6" t="s">
        <v>304</v>
      </c>
      <c r="BY6" t="s">
        <v>304</v>
      </c>
      <c r="BZ6" t="s">
        <v>304</v>
      </c>
      <c r="CA6" t="s">
        <v>301</v>
      </c>
      <c r="CB6" t="s">
        <v>382</v>
      </c>
      <c r="CC6" t="s">
        <v>316</v>
      </c>
      <c r="CD6" t="s">
        <v>383</v>
      </c>
      <c r="CE6" t="s">
        <v>384</v>
      </c>
      <c r="CF6" t="s">
        <v>385</v>
      </c>
      <c r="CG6" t="s">
        <v>385</v>
      </c>
      <c r="CH6" t="s">
        <v>386</v>
      </c>
      <c r="CI6" t="s">
        <v>223</v>
      </c>
      <c r="CJ6" t="s">
        <v>223</v>
      </c>
      <c r="CK6" t="s">
        <v>223</v>
      </c>
      <c r="CL6" t="s">
        <v>387</v>
      </c>
      <c r="CM6" t="s">
        <v>388</v>
      </c>
      <c r="CN6" t="s">
        <v>218</v>
      </c>
      <c r="CO6" t="s">
        <v>312</v>
      </c>
      <c r="CP6" t="s">
        <v>389</v>
      </c>
      <c r="CQ6" t="s">
        <v>244</v>
      </c>
      <c r="CR6" t="s">
        <v>312</v>
      </c>
      <c r="CS6" t="s">
        <v>232</v>
      </c>
      <c r="CT6" t="s">
        <v>235</v>
      </c>
      <c r="CU6" t="s">
        <v>390</v>
      </c>
      <c r="CV6" t="s">
        <v>391</v>
      </c>
      <c r="CW6" t="s">
        <v>392</v>
      </c>
      <c r="CX6" t="s">
        <v>311</v>
      </c>
      <c r="CY6" t="s">
        <v>393</v>
      </c>
      <c r="CZ6" t="s">
        <v>243</v>
      </c>
      <c r="DA6" t="s">
        <v>394</v>
      </c>
      <c r="DB6" t="s">
        <v>321</v>
      </c>
      <c r="DC6" t="s">
        <v>232</v>
      </c>
      <c r="DD6" t="s">
        <v>395</v>
      </c>
      <c r="DE6" t="s">
        <v>396</v>
      </c>
      <c r="DF6" t="s">
        <v>397</v>
      </c>
      <c r="DG6" t="s">
        <v>232</v>
      </c>
      <c r="DH6" t="s">
        <v>398</v>
      </c>
      <c r="DI6" t="s">
        <v>399</v>
      </c>
      <c r="DJ6" t="s">
        <v>247</v>
      </c>
      <c r="DL6" t="s">
        <v>400</v>
      </c>
      <c r="DM6" t="s">
        <v>400</v>
      </c>
      <c r="DN6" t="s">
        <v>400</v>
      </c>
      <c r="DO6" t="s">
        <v>401</v>
      </c>
      <c r="DP6" t="s">
        <v>399</v>
      </c>
    </row>
    <row r="7" spans="1:125" x14ac:dyDescent="0.25">
      <c r="A7">
        <v>4</v>
      </c>
      <c r="B7" t="s">
        <v>161</v>
      </c>
      <c r="C7" t="s">
        <v>331</v>
      </c>
      <c r="D7" t="s">
        <v>402</v>
      </c>
      <c r="E7" t="s">
        <v>403</v>
      </c>
      <c r="F7" t="s">
        <v>404</v>
      </c>
      <c r="G7" t="s">
        <v>405</v>
      </c>
      <c r="H7" t="s">
        <v>406</v>
      </c>
      <c r="I7" t="s">
        <v>179</v>
      </c>
      <c r="J7" t="s">
        <v>407</v>
      </c>
      <c r="K7" t="s">
        <v>262</v>
      </c>
      <c r="L7" t="s">
        <v>408</v>
      </c>
      <c r="M7" t="s">
        <v>409</v>
      </c>
      <c r="N7" t="s">
        <v>410</v>
      </c>
      <c r="O7" t="s">
        <v>343</v>
      </c>
      <c r="P7" t="s">
        <v>256</v>
      </c>
      <c r="Q7" t="s">
        <v>174</v>
      </c>
      <c r="R7" t="s">
        <v>411</v>
      </c>
      <c r="S7" t="s">
        <v>412</v>
      </c>
      <c r="T7" t="s">
        <v>256</v>
      </c>
      <c r="U7" t="s">
        <v>413</v>
      </c>
      <c r="V7" t="s">
        <v>414</v>
      </c>
      <c r="W7" t="s">
        <v>181</v>
      </c>
      <c r="X7" t="s">
        <v>174</v>
      </c>
      <c r="Y7" t="s">
        <v>174</v>
      </c>
      <c r="Z7" t="s">
        <v>415</v>
      </c>
      <c r="AA7" t="s">
        <v>415</v>
      </c>
      <c r="AB7" t="s">
        <v>416</v>
      </c>
      <c r="AC7" t="s">
        <v>417</v>
      </c>
      <c r="AD7" t="s">
        <v>418</v>
      </c>
      <c r="AE7" t="s">
        <v>419</v>
      </c>
      <c r="AF7" t="s">
        <v>420</v>
      </c>
      <c r="AG7" t="s">
        <v>421</v>
      </c>
      <c r="AH7" t="s">
        <v>422</v>
      </c>
      <c r="AI7" t="s">
        <v>423</v>
      </c>
      <c r="AJ7" t="s">
        <v>424</v>
      </c>
      <c r="AK7" t="s">
        <v>425</v>
      </c>
      <c r="AL7" t="s">
        <v>426</v>
      </c>
      <c r="AM7" t="s">
        <v>427</v>
      </c>
      <c r="AN7" t="s">
        <v>428</v>
      </c>
      <c r="AO7" t="s">
        <v>429</v>
      </c>
      <c r="AP7" t="s">
        <v>430</v>
      </c>
      <c r="AQ7" t="s">
        <v>431</v>
      </c>
      <c r="AR7" t="s">
        <v>432</v>
      </c>
      <c r="AS7" t="s">
        <v>433</v>
      </c>
      <c r="AT7" t="s">
        <v>434</v>
      </c>
      <c r="AU7" t="s">
        <v>435</v>
      </c>
      <c r="AV7" t="s">
        <v>436</v>
      </c>
      <c r="AW7" t="s">
        <v>437</v>
      </c>
      <c r="AX7" t="s">
        <v>438</v>
      </c>
      <c r="AY7" t="s">
        <v>205</v>
      </c>
      <c r="AZ7" t="s">
        <v>439</v>
      </c>
      <c r="BA7" t="s">
        <v>440</v>
      </c>
      <c r="BB7" t="s">
        <v>440</v>
      </c>
      <c r="BC7" t="s">
        <v>440</v>
      </c>
      <c r="BD7" t="s">
        <v>375</v>
      </c>
      <c r="BE7" t="s">
        <v>205</v>
      </c>
      <c r="BF7" t="s">
        <v>441</v>
      </c>
      <c r="BG7" t="s">
        <v>442</v>
      </c>
      <c r="BH7" t="s">
        <v>443</v>
      </c>
      <c r="BI7" t="s">
        <v>205</v>
      </c>
      <c r="BJ7" t="s">
        <v>375</v>
      </c>
      <c r="BK7" t="s">
        <v>295</v>
      </c>
      <c r="BL7" t="s">
        <v>444</v>
      </c>
      <c r="BM7" t="s">
        <v>445</v>
      </c>
      <c r="BN7" t="s">
        <v>380</v>
      </c>
      <c r="BO7" t="s">
        <v>380</v>
      </c>
      <c r="BP7" t="s">
        <v>224</v>
      </c>
      <c r="BQ7" t="s">
        <v>232</v>
      </c>
      <c r="BR7" t="s">
        <v>304</v>
      </c>
      <c r="BS7" t="s">
        <v>215</v>
      </c>
      <c r="BT7" t="s">
        <v>302</v>
      </c>
      <c r="BU7" t="s">
        <v>302</v>
      </c>
      <c r="BV7" t="s">
        <v>302</v>
      </c>
      <c r="BW7" t="s">
        <v>302</v>
      </c>
      <c r="BX7" t="s">
        <v>302</v>
      </c>
      <c r="BY7" t="s">
        <v>302</v>
      </c>
      <c r="BZ7" t="s">
        <v>302</v>
      </c>
      <c r="CA7" t="s">
        <v>302</v>
      </c>
      <c r="CB7" t="s">
        <v>446</v>
      </c>
      <c r="CC7" t="s">
        <v>224</v>
      </c>
      <c r="CD7" t="s">
        <v>447</v>
      </c>
      <c r="CE7" t="s">
        <v>448</v>
      </c>
      <c r="CF7" t="s">
        <v>225</v>
      </c>
      <c r="CG7" t="s">
        <v>227</v>
      </c>
      <c r="CH7" t="s">
        <v>449</v>
      </c>
      <c r="CI7" t="s">
        <v>232</v>
      </c>
      <c r="CJ7" t="s">
        <v>450</v>
      </c>
      <c r="CK7" t="s">
        <v>451</v>
      </c>
      <c r="CL7" t="s">
        <v>311</v>
      </c>
      <c r="CM7" t="s">
        <v>452</v>
      </c>
      <c r="CN7" t="s">
        <v>453</v>
      </c>
      <c r="CO7" t="s">
        <v>454</v>
      </c>
      <c r="CP7" t="s">
        <v>455</v>
      </c>
      <c r="CQ7" t="s">
        <v>235</v>
      </c>
      <c r="CR7" t="s">
        <v>456</v>
      </c>
      <c r="CS7" t="s">
        <v>457</v>
      </c>
      <c r="CT7" t="s">
        <v>311</v>
      </c>
      <c r="CU7" t="s">
        <v>458</v>
      </c>
      <c r="CV7" t="s">
        <v>232</v>
      </c>
      <c r="CW7" t="s">
        <v>222</v>
      </c>
      <c r="CX7" t="s">
        <v>459</v>
      </c>
      <c r="CY7" t="s">
        <v>460</v>
      </c>
      <c r="CZ7" t="s">
        <v>459</v>
      </c>
      <c r="DA7" t="s">
        <v>461</v>
      </c>
      <c r="DB7" t="s">
        <v>460</v>
      </c>
      <c r="DC7" t="s">
        <v>462</v>
      </c>
      <c r="DD7" t="s">
        <v>463</v>
      </c>
      <c r="DE7" t="s">
        <v>464</v>
      </c>
      <c r="DF7" t="s">
        <v>465</v>
      </c>
      <c r="DG7" t="s">
        <v>466</v>
      </c>
      <c r="DH7" t="s">
        <v>465</v>
      </c>
      <c r="DI7" t="s">
        <v>467</v>
      </c>
      <c r="DJ7" t="s">
        <v>235</v>
      </c>
      <c r="DL7" t="s">
        <v>468</v>
      </c>
      <c r="DM7" t="s">
        <v>468</v>
      </c>
      <c r="DN7" t="s">
        <v>468</v>
      </c>
      <c r="DO7" t="s">
        <v>330</v>
      </c>
      <c r="DP7" t="s">
        <v>469</v>
      </c>
    </row>
    <row r="8" spans="1:125" x14ac:dyDescent="0.25">
      <c r="A8">
        <v>5</v>
      </c>
      <c r="B8" t="s">
        <v>470</v>
      </c>
      <c r="C8" t="s">
        <v>470</v>
      </c>
      <c r="D8" t="s">
        <v>411</v>
      </c>
      <c r="E8" t="s">
        <v>471</v>
      </c>
      <c r="F8" t="s">
        <v>472</v>
      </c>
      <c r="G8" t="s">
        <v>473</v>
      </c>
      <c r="H8" t="s">
        <v>474</v>
      </c>
      <c r="I8" t="s">
        <v>470</v>
      </c>
      <c r="J8" t="s">
        <v>163</v>
      </c>
      <c r="K8" t="s">
        <v>475</v>
      </c>
      <c r="L8" t="s">
        <v>476</v>
      </c>
      <c r="M8" t="s">
        <v>338</v>
      </c>
      <c r="N8" t="s">
        <v>262</v>
      </c>
      <c r="O8" t="s">
        <v>475</v>
      </c>
      <c r="P8" t="s">
        <v>477</v>
      </c>
      <c r="Q8" t="s">
        <v>477</v>
      </c>
      <c r="R8" t="s">
        <v>475</v>
      </c>
      <c r="S8" t="s">
        <v>478</v>
      </c>
      <c r="T8" t="s">
        <v>413</v>
      </c>
      <c r="U8" t="s">
        <v>479</v>
      </c>
      <c r="V8" t="s">
        <v>480</v>
      </c>
      <c r="W8" t="s">
        <v>408</v>
      </c>
      <c r="X8" t="s">
        <v>408</v>
      </c>
      <c r="Y8" t="s">
        <v>408</v>
      </c>
      <c r="Z8" t="s">
        <v>481</v>
      </c>
      <c r="AA8" t="s">
        <v>481</v>
      </c>
      <c r="AB8" t="s">
        <v>482</v>
      </c>
      <c r="AC8" t="s">
        <v>483</v>
      </c>
      <c r="AD8" t="s">
        <v>484</v>
      </c>
      <c r="AE8" t="s">
        <v>485</v>
      </c>
      <c r="AF8" t="s">
        <v>486</v>
      </c>
      <c r="AG8" t="s">
        <v>487</v>
      </c>
      <c r="AH8" t="s">
        <v>488</v>
      </c>
      <c r="AI8" t="s">
        <v>489</v>
      </c>
      <c r="AJ8" t="s">
        <v>490</v>
      </c>
      <c r="AK8" t="s">
        <v>491</v>
      </c>
      <c r="AL8" t="s">
        <v>492</v>
      </c>
      <c r="AM8" t="s">
        <v>493</v>
      </c>
      <c r="AN8" t="s">
        <v>494</v>
      </c>
      <c r="AO8" t="s">
        <v>495</v>
      </c>
      <c r="AP8" t="s">
        <v>496</v>
      </c>
      <c r="AQ8" t="s">
        <v>497</v>
      </c>
      <c r="AR8" t="s">
        <v>494</v>
      </c>
      <c r="AS8" t="s">
        <v>498</v>
      </c>
      <c r="AT8" t="s">
        <v>499</v>
      </c>
      <c r="AU8" t="s">
        <v>500</v>
      </c>
      <c r="AV8" t="s">
        <v>501</v>
      </c>
      <c r="AW8" t="s">
        <v>502</v>
      </c>
      <c r="AX8" t="s">
        <v>288</v>
      </c>
      <c r="AY8" t="s">
        <v>503</v>
      </c>
      <c r="AZ8" t="s">
        <v>372</v>
      </c>
      <c r="BA8" t="s">
        <v>504</v>
      </c>
      <c r="BB8" t="s">
        <v>504</v>
      </c>
      <c r="BC8" t="s">
        <v>209</v>
      </c>
      <c r="BD8" t="s">
        <v>205</v>
      </c>
      <c r="BE8" t="s">
        <v>372</v>
      </c>
      <c r="BF8" t="s">
        <v>505</v>
      </c>
      <c r="BG8" t="s">
        <v>506</v>
      </c>
      <c r="BH8" t="s">
        <v>507</v>
      </c>
      <c r="BI8" t="s">
        <v>372</v>
      </c>
      <c r="BJ8" t="s">
        <v>296</v>
      </c>
      <c r="BK8" t="s">
        <v>376</v>
      </c>
      <c r="BL8" t="s">
        <v>508</v>
      </c>
      <c r="BM8" t="s">
        <v>298</v>
      </c>
      <c r="BN8" t="s">
        <v>509</v>
      </c>
      <c r="BO8" t="s">
        <v>509</v>
      </c>
      <c r="BP8" t="s">
        <v>510</v>
      </c>
      <c r="BQ8" t="s">
        <v>509</v>
      </c>
      <c r="BR8" t="s">
        <v>509</v>
      </c>
      <c r="BS8" t="s">
        <v>511</v>
      </c>
      <c r="BT8" t="s">
        <v>509</v>
      </c>
      <c r="BU8" t="s">
        <v>509</v>
      </c>
      <c r="BV8" t="s">
        <v>509</v>
      </c>
      <c r="BW8" t="s">
        <v>509</v>
      </c>
      <c r="BX8" t="s">
        <v>509</v>
      </c>
      <c r="BY8" t="s">
        <v>509</v>
      </c>
      <c r="BZ8" t="s">
        <v>509</v>
      </c>
      <c r="CA8" t="s">
        <v>509</v>
      </c>
      <c r="CB8" t="s">
        <v>512</v>
      </c>
      <c r="CC8" t="s">
        <v>513</v>
      </c>
      <c r="CD8" t="s">
        <v>232</v>
      </c>
      <c r="CE8" t="s">
        <v>214</v>
      </c>
      <c r="CF8" t="s">
        <v>223</v>
      </c>
      <c r="CG8" t="s">
        <v>225</v>
      </c>
      <c r="CH8" t="s">
        <v>226</v>
      </c>
      <c r="CI8" t="s">
        <v>450</v>
      </c>
      <c r="CJ8" t="s">
        <v>225</v>
      </c>
      <c r="CK8" t="s">
        <v>225</v>
      </c>
      <c r="CL8" t="s">
        <v>453</v>
      </c>
      <c r="CM8" t="s">
        <v>514</v>
      </c>
      <c r="CN8" t="s">
        <v>515</v>
      </c>
      <c r="CO8" t="s">
        <v>232</v>
      </c>
      <c r="CP8" t="s">
        <v>516</v>
      </c>
      <c r="CQ8" t="s">
        <v>517</v>
      </c>
      <c r="CR8" t="s">
        <v>454</v>
      </c>
      <c r="CS8" t="s">
        <v>235</v>
      </c>
      <c r="CT8" t="s">
        <v>466</v>
      </c>
      <c r="CU8" t="s">
        <v>518</v>
      </c>
      <c r="CV8" t="s">
        <v>311</v>
      </c>
      <c r="CW8" t="s">
        <v>451</v>
      </c>
      <c r="CX8" t="s">
        <v>233</v>
      </c>
      <c r="CY8" t="s">
        <v>243</v>
      </c>
      <c r="CZ8" t="s">
        <v>311</v>
      </c>
      <c r="DA8" t="s">
        <v>519</v>
      </c>
      <c r="DB8" t="s">
        <v>518</v>
      </c>
      <c r="DC8" t="s">
        <v>465</v>
      </c>
      <c r="DD8" t="s">
        <v>520</v>
      </c>
      <c r="DE8" t="s">
        <v>235</v>
      </c>
      <c r="DF8" t="s">
        <v>459</v>
      </c>
      <c r="DG8" t="s">
        <v>240</v>
      </c>
      <c r="DH8" t="s">
        <v>468</v>
      </c>
      <c r="DI8" t="s">
        <v>311</v>
      </c>
      <c r="DJ8" t="s">
        <v>468</v>
      </c>
      <c r="DL8" t="s">
        <v>467</v>
      </c>
      <c r="DM8" t="s">
        <v>467</v>
      </c>
      <c r="DN8" t="s">
        <v>467</v>
      </c>
      <c r="DO8" t="s">
        <v>521</v>
      </c>
      <c r="DP8" t="s">
        <v>467</v>
      </c>
    </row>
    <row r="9" spans="1:125" x14ac:dyDescent="0.25">
      <c r="A9" s="9" t="s">
        <v>522</v>
      </c>
      <c r="B9" s="10">
        <f>611+565+543+584+597</f>
        <v>2900</v>
      </c>
      <c r="C9" s="10">
        <f>582+548+536+603+569</f>
        <v>2838</v>
      </c>
      <c r="D9" s="10">
        <f>556+627+479+537+629</f>
        <v>2828</v>
      </c>
      <c r="E9" s="10">
        <f>581+585+573+588+561</f>
        <v>2888</v>
      </c>
      <c r="F9" s="10">
        <f>530+626+579+602+550</f>
        <v>2887</v>
      </c>
      <c r="G9" s="10">
        <f>474+575+556+601+520</f>
        <v>2726</v>
      </c>
      <c r="H9" s="10">
        <f>504+497+593+519+602</f>
        <v>2715</v>
      </c>
      <c r="I9" s="10">
        <v>2782</v>
      </c>
      <c r="J9" s="10">
        <f>571+561+612+565+591</f>
        <v>2900</v>
      </c>
      <c r="K9" s="10">
        <f>662+666+550+620+592</f>
        <v>3090</v>
      </c>
      <c r="L9" s="10">
        <f>601+597+581+561+564</f>
        <v>2904</v>
      </c>
      <c r="M9" s="10">
        <f>607+571+609+614+578</f>
        <v>2979</v>
      </c>
      <c r="N9" s="10">
        <v>3075</v>
      </c>
      <c r="O9" s="10">
        <f>587+607+626+549+628</f>
        <v>2997</v>
      </c>
      <c r="P9" s="10">
        <f>988+937+995</f>
        <v>2920</v>
      </c>
      <c r="Q9" s="10">
        <v>2944</v>
      </c>
      <c r="R9" s="10">
        <v>2832</v>
      </c>
      <c r="S9" s="10">
        <f>650+562+564+605+631</f>
        <v>3012</v>
      </c>
      <c r="T9" s="10">
        <f>615+550+639+568+608</f>
        <v>2980</v>
      </c>
      <c r="U9" s="10">
        <v>3080</v>
      </c>
      <c r="V9" s="10">
        <f>601+563+574+597+641</f>
        <v>2976</v>
      </c>
      <c r="W9" s="10">
        <v>3069</v>
      </c>
      <c r="X9" s="10">
        <v>2930</v>
      </c>
      <c r="Y9" s="10">
        <v>3057</v>
      </c>
      <c r="Z9" s="10">
        <v>2917</v>
      </c>
      <c r="AA9" s="10">
        <f>567+616+571+643+615</f>
        <v>3012</v>
      </c>
      <c r="AB9" s="10">
        <v>3114</v>
      </c>
      <c r="AC9" s="10">
        <v>3067</v>
      </c>
      <c r="AD9" s="10">
        <v>3095</v>
      </c>
      <c r="AE9" s="10">
        <f>630+643+600+608+551</f>
        <v>3032</v>
      </c>
      <c r="AF9" s="10">
        <f>588+571+582+578+619</f>
        <v>2938</v>
      </c>
      <c r="AG9" s="10">
        <v>2992</v>
      </c>
      <c r="AH9" s="10">
        <v>3051</v>
      </c>
      <c r="AI9" s="10">
        <f>585+654+602+574+557</f>
        <v>2972</v>
      </c>
      <c r="AJ9" s="10">
        <v>2854</v>
      </c>
      <c r="AK9" s="10">
        <v>3185</v>
      </c>
      <c r="AL9" s="10">
        <f>628+579+674+568+558</f>
        <v>3007</v>
      </c>
      <c r="AM9" s="10">
        <v>2708</v>
      </c>
      <c r="AN9" s="10">
        <v>3189</v>
      </c>
      <c r="AO9" s="10">
        <v>2876</v>
      </c>
      <c r="AP9" s="10">
        <f>603+496+585+559+617</f>
        <v>2860</v>
      </c>
      <c r="AQ9" s="10">
        <v>2653</v>
      </c>
      <c r="AR9" s="10">
        <f>521+587+680+600+726</f>
        <v>3114</v>
      </c>
      <c r="AS9" s="10">
        <v>2904</v>
      </c>
      <c r="AT9" s="10">
        <v>2717</v>
      </c>
      <c r="AU9" s="10">
        <v>2791</v>
      </c>
      <c r="AV9" s="10">
        <v>2543</v>
      </c>
      <c r="AW9" s="10">
        <v>2504</v>
      </c>
      <c r="AX9" s="10">
        <v>3092</v>
      </c>
      <c r="AY9" s="10">
        <v>2866</v>
      </c>
      <c r="AZ9" s="10">
        <v>3099</v>
      </c>
      <c r="BA9" s="10">
        <v>2979</v>
      </c>
      <c r="BB9" s="10">
        <v>2965</v>
      </c>
      <c r="BC9" s="10">
        <v>3063</v>
      </c>
      <c r="BD9" s="10">
        <v>3081</v>
      </c>
      <c r="BE9" s="10">
        <f>655+608+614+592+535</f>
        <v>3004</v>
      </c>
      <c r="BF9" s="10">
        <v>2906</v>
      </c>
      <c r="BG9" s="10">
        <f>579+619+532+620+552</f>
        <v>2902</v>
      </c>
      <c r="BH9" s="10">
        <f>647+583+633+583+598</f>
        <v>3044</v>
      </c>
      <c r="BI9" s="10">
        <v>3114</v>
      </c>
      <c r="BJ9" s="10">
        <f>634+641+627+648+646</f>
        <v>3196</v>
      </c>
      <c r="BK9" s="10">
        <v>2930</v>
      </c>
      <c r="BL9" s="10">
        <v>3099</v>
      </c>
      <c r="BM9" s="10">
        <f>647+664+621+625+595</f>
        <v>3152</v>
      </c>
      <c r="BN9" s="10">
        <v>2980</v>
      </c>
      <c r="BO9" s="10">
        <f>1012+1072+1048</f>
        <v>3132</v>
      </c>
      <c r="BP9" s="10">
        <v>2976</v>
      </c>
      <c r="BQ9" s="10">
        <f>737+647+545+781+685</f>
        <v>3395</v>
      </c>
      <c r="BR9" s="10">
        <v>2943</v>
      </c>
      <c r="BS9" s="10">
        <v>3156</v>
      </c>
      <c r="BT9" s="10">
        <v>3138</v>
      </c>
      <c r="BU9" s="10">
        <f>595+697+602+670+602</f>
        <v>3166</v>
      </c>
      <c r="BV9" s="10">
        <v>3250</v>
      </c>
      <c r="BW9" s="10">
        <v>3197</v>
      </c>
      <c r="BX9" s="10">
        <v>3322</v>
      </c>
      <c r="BY9" s="10">
        <v>3089</v>
      </c>
      <c r="BZ9" s="10">
        <f>612+597+628+639+691</f>
        <v>3167</v>
      </c>
      <c r="CA9" s="10">
        <v>3254</v>
      </c>
      <c r="CB9" s="10">
        <f>769+692+542+692+742</f>
        <v>3437</v>
      </c>
      <c r="CC9" s="10">
        <f>738+512+713+640+598</f>
        <v>3201</v>
      </c>
      <c r="CD9" s="10">
        <f>737+709+610+596+578</f>
        <v>3230</v>
      </c>
      <c r="CE9" s="10">
        <v>3346</v>
      </c>
      <c r="CF9" s="10">
        <f>774+760+697+650+627</f>
        <v>3508</v>
      </c>
      <c r="CG9" s="10">
        <v>3493</v>
      </c>
      <c r="CH9" s="10">
        <f>553+686+684+668+700</f>
        <v>3291</v>
      </c>
      <c r="CI9" s="10">
        <f>721+700+667+655+620</f>
        <v>3363</v>
      </c>
      <c r="CJ9" s="10">
        <v>3376</v>
      </c>
      <c r="CK9" s="10">
        <v>3441</v>
      </c>
      <c r="CL9" s="10">
        <v>3491</v>
      </c>
      <c r="CM9" s="10">
        <v>3559</v>
      </c>
      <c r="CN9" s="10">
        <v>3375</v>
      </c>
      <c r="CO9" s="10">
        <v>3386</v>
      </c>
      <c r="CP9" s="10">
        <v>3370</v>
      </c>
      <c r="CQ9" s="10">
        <f>759+674+627+791+661</f>
        <v>3512</v>
      </c>
      <c r="CR9" s="10">
        <v>3343</v>
      </c>
      <c r="CS9" s="10">
        <v>3298</v>
      </c>
      <c r="CT9" s="10">
        <v>3547</v>
      </c>
      <c r="CU9" s="10">
        <v>3479</v>
      </c>
      <c r="CV9" s="10">
        <v>3625</v>
      </c>
      <c r="CW9" s="10">
        <v>3421</v>
      </c>
      <c r="CX9" s="10">
        <v>3512</v>
      </c>
      <c r="CY9" s="10">
        <v>3635</v>
      </c>
      <c r="CZ9" s="10">
        <v>3206</v>
      </c>
      <c r="DA9" s="10">
        <v>3244</v>
      </c>
      <c r="DB9" s="10">
        <v>3169</v>
      </c>
      <c r="DC9" s="10">
        <v>3161</v>
      </c>
      <c r="DD9" s="10">
        <v>3417</v>
      </c>
      <c r="DE9" s="10">
        <v>3413</v>
      </c>
      <c r="DF9" s="10">
        <v>3376</v>
      </c>
      <c r="DG9" s="10">
        <v>3317</v>
      </c>
      <c r="DH9" s="10">
        <v>3565</v>
      </c>
      <c r="DI9" s="10">
        <v>3677</v>
      </c>
      <c r="DJ9" s="10">
        <v>3459</v>
      </c>
      <c r="DK9" s="10"/>
      <c r="DL9" s="10">
        <v>3686</v>
      </c>
      <c r="DM9" s="10">
        <v>3477</v>
      </c>
      <c r="DN9" s="10">
        <v>3594</v>
      </c>
      <c r="DO9" s="10">
        <v>3530</v>
      </c>
      <c r="DP9" s="10">
        <v>3745</v>
      </c>
      <c r="DQ9" s="10"/>
      <c r="DR9" s="9"/>
      <c r="DS9" s="9"/>
      <c r="DT9" s="9"/>
      <c r="DU9" s="9"/>
    </row>
    <row r="10" spans="1:125" x14ac:dyDescent="0.25">
      <c r="AE10">
        <v>3161</v>
      </c>
      <c r="AF10">
        <v>3097</v>
      </c>
      <c r="AG10">
        <v>3127</v>
      </c>
      <c r="AI10">
        <v>3179</v>
      </c>
      <c r="AJ10">
        <v>3151</v>
      </c>
      <c r="AK10">
        <v>3289</v>
      </c>
      <c r="AL10">
        <v>3165</v>
      </c>
      <c r="AM10">
        <v>3004</v>
      </c>
      <c r="AO10">
        <v>3327</v>
      </c>
      <c r="AP10">
        <f>2858</f>
        <v>2858</v>
      </c>
      <c r="AQ10">
        <v>3164</v>
      </c>
      <c r="AR10">
        <v>3230</v>
      </c>
      <c r="AS10">
        <v>3146</v>
      </c>
      <c r="AU10" s="15">
        <v>3142</v>
      </c>
      <c r="AV10">
        <v>3243</v>
      </c>
      <c r="AW10">
        <v>3104</v>
      </c>
    </row>
    <row r="11" spans="1:125" x14ac:dyDescent="0.25">
      <c r="A11" s="5" t="s">
        <v>523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</row>
    <row r="12" spans="1:125" x14ac:dyDescent="0.25">
      <c r="A12">
        <v>1</v>
      </c>
      <c r="B12" t="s">
        <v>470</v>
      </c>
      <c r="C12" t="s">
        <v>524</v>
      </c>
      <c r="D12" t="s">
        <v>525</v>
      </c>
      <c r="E12" t="s">
        <v>526</v>
      </c>
      <c r="F12" t="s">
        <v>473</v>
      </c>
      <c r="G12" t="s">
        <v>473</v>
      </c>
      <c r="H12" t="s">
        <v>475</v>
      </c>
      <c r="I12" t="s">
        <v>181</v>
      </c>
      <c r="J12" t="s">
        <v>527</v>
      </c>
      <c r="K12" t="s">
        <v>472</v>
      </c>
      <c r="L12" t="s">
        <v>259</v>
      </c>
      <c r="M12" t="s">
        <v>409</v>
      </c>
      <c r="N12" t="s">
        <v>528</v>
      </c>
      <c r="O12" t="s">
        <v>475</v>
      </c>
      <c r="P12" t="s">
        <v>529</v>
      </c>
      <c r="Q12" t="s">
        <v>411</v>
      </c>
      <c r="R12" t="s">
        <v>530</v>
      </c>
      <c r="S12" t="s">
        <v>177</v>
      </c>
      <c r="T12" t="s">
        <v>531</v>
      </c>
      <c r="U12" t="s">
        <v>532</v>
      </c>
      <c r="V12" t="s">
        <v>533</v>
      </c>
      <c r="W12" t="s">
        <v>534</v>
      </c>
      <c r="X12" t="s">
        <v>531</v>
      </c>
      <c r="Y12" t="s">
        <v>182</v>
      </c>
      <c r="Z12" t="s">
        <v>535</v>
      </c>
      <c r="AA12" t="s">
        <v>412</v>
      </c>
      <c r="AB12" t="s">
        <v>536</v>
      </c>
      <c r="AC12" t="s">
        <v>407</v>
      </c>
      <c r="AD12" t="s">
        <v>531</v>
      </c>
      <c r="AE12" t="s">
        <v>537</v>
      </c>
      <c r="AF12" t="s">
        <v>538</v>
      </c>
      <c r="AG12" t="s">
        <v>539</v>
      </c>
      <c r="AH12" t="s">
        <v>540</v>
      </c>
      <c r="AI12" t="s">
        <v>541</v>
      </c>
      <c r="AJ12" t="s">
        <v>412</v>
      </c>
      <c r="AK12" t="s">
        <v>542</v>
      </c>
      <c r="AL12" t="s">
        <v>543</v>
      </c>
      <c r="AM12" t="s">
        <v>544</v>
      </c>
      <c r="AN12" t="s">
        <v>545</v>
      </c>
      <c r="AO12" t="s">
        <v>546</v>
      </c>
      <c r="AP12" t="s">
        <v>547</v>
      </c>
      <c r="AQ12" t="s">
        <v>548</v>
      </c>
      <c r="AR12" t="s">
        <v>549</v>
      </c>
      <c r="AS12" t="s">
        <v>550</v>
      </c>
      <c r="AT12" t="s">
        <v>551</v>
      </c>
      <c r="AU12" t="s">
        <v>552</v>
      </c>
      <c r="AV12" t="s">
        <v>553</v>
      </c>
      <c r="AW12" t="s">
        <v>554</v>
      </c>
      <c r="AX12" t="s">
        <v>280</v>
      </c>
      <c r="AY12" t="s">
        <v>205</v>
      </c>
      <c r="AZ12" t="s">
        <v>555</v>
      </c>
      <c r="BA12" t="s">
        <v>370</v>
      </c>
      <c r="BB12" t="s">
        <v>555</v>
      </c>
      <c r="BC12" t="s">
        <v>372</v>
      </c>
      <c r="BD12" t="s">
        <v>556</v>
      </c>
      <c r="BE12" t="s">
        <v>295</v>
      </c>
      <c r="BF12" t="s">
        <v>376</v>
      </c>
      <c r="BG12" t="s">
        <v>295</v>
      </c>
      <c r="BH12" t="s">
        <v>557</v>
      </c>
      <c r="BI12" t="s">
        <v>558</v>
      </c>
      <c r="BJ12" t="s">
        <v>380</v>
      </c>
      <c r="BK12" t="s">
        <v>559</v>
      </c>
      <c r="BL12" t="s">
        <v>295</v>
      </c>
      <c r="BM12" t="s">
        <v>560</v>
      </c>
      <c r="BN12" t="s">
        <v>561</v>
      </c>
      <c r="BO12" t="s">
        <v>299</v>
      </c>
      <c r="BP12" t="s">
        <v>562</v>
      </c>
      <c r="BQ12" t="s">
        <v>563</v>
      </c>
      <c r="BR12" t="s">
        <v>564</v>
      </c>
      <c r="BS12" t="s">
        <v>214</v>
      </c>
      <c r="BT12" t="s">
        <v>211</v>
      </c>
      <c r="BU12" t="s">
        <v>305</v>
      </c>
      <c r="BV12" t="s">
        <v>565</v>
      </c>
      <c r="BW12" t="s">
        <v>566</v>
      </c>
      <c r="BX12" t="s">
        <v>374</v>
      </c>
      <c r="BY12" t="s">
        <v>567</v>
      </c>
      <c r="BZ12" t="s">
        <v>568</v>
      </c>
      <c r="CA12" t="s">
        <v>569</v>
      </c>
      <c r="CB12" t="s">
        <v>316</v>
      </c>
      <c r="CC12" t="s">
        <v>307</v>
      </c>
      <c r="CD12" t="s">
        <v>308</v>
      </c>
      <c r="CE12" t="s">
        <v>570</v>
      </c>
      <c r="CF12" t="s">
        <v>571</v>
      </c>
      <c r="CG12" t="s">
        <v>220</v>
      </c>
      <c r="CH12" t="s">
        <v>227</v>
      </c>
      <c r="CI12" t="s">
        <v>227</v>
      </c>
      <c r="CJ12" t="s">
        <v>572</v>
      </c>
      <c r="CK12" t="s">
        <v>573</v>
      </c>
      <c r="CL12" t="s">
        <v>574</v>
      </c>
      <c r="CM12" t="s">
        <v>228</v>
      </c>
      <c r="CN12" t="s">
        <v>575</v>
      </c>
      <c r="CO12" t="s">
        <v>576</v>
      </c>
      <c r="CP12" t="s">
        <v>463</v>
      </c>
      <c r="CQ12" t="s">
        <v>577</v>
      </c>
      <c r="CR12" t="s">
        <v>578</v>
      </c>
      <c r="CS12" t="s">
        <v>579</v>
      </c>
      <c r="CT12" t="s">
        <v>232</v>
      </c>
      <c r="CU12" t="s">
        <v>244</v>
      </c>
      <c r="CV12" t="s">
        <v>580</v>
      </c>
      <c r="CW12" t="s">
        <v>231</v>
      </c>
      <c r="CX12" t="s">
        <v>581</v>
      </c>
      <c r="CY12" t="s">
        <v>223</v>
      </c>
      <c r="CZ12" t="s">
        <v>244</v>
      </c>
      <c r="DA12" t="s">
        <v>519</v>
      </c>
      <c r="DB12" t="s">
        <v>582</v>
      </c>
      <c r="DC12" t="s">
        <v>243</v>
      </c>
      <c r="DD12" t="s">
        <v>583</v>
      </c>
      <c r="DE12" s="51" t="s">
        <v>584</v>
      </c>
      <c r="DF12" t="s">
        <v>223</v>
      </c>
      <c r="DG12" t="s">
        <v>585</v>
      </c>
      <c r="DH12" t="s">
        <v>240</v>
      </c>
      <c r="DI12" t="s">
        <v>586</v>
      </c>
      <c r="DJ12" t="s">
        <v>245</v>
      </c>
      <c r="DL12" t="s">
        <v>245</v>
      </c>
      <c r="DM12" t="s">
        <v>587</v>
      </c>
      <c r="DN12" t="s">
        <v>468</v>
      </c>
      <c r="DO12" t="s">
        <v>330</v>
      </c>
      <c r="DP12" s="51" t="s">
        <v>588</v>
      </c>
    </row>
    <row r="13" spans="1:125" x14ac:dyDescent="0.25">
      <c r="A13">
        <v>2</v>
      </c>
      <c r="B13" t="s">
        <v>161</v>
      </c>
      <c r="C13" t="s">
        <v>589</v>
      </c>
      <c r="D13" t="s">
        <v>160</v>
      </c>
      <c r="E13" t="s">
        <v>590</v>
      </c>
      <c r="F13" t="s">
        <v>528</v>
      </c>
      <c r="G13" t="s">
        <v>528</v>
      </c>
      <c r="H13" t="s">
        <v>591</v>
      </c>
      <c r="I13" t="s">
        <v>592</v>
      </c>
      <c r="J13" t="s">
        <v>593</v>
      </c>
      <c r="K13" t="s">
        <v>335</v>
      </c>
      <c r="L13" t="s">
        <v>163</v>
      </c>
      <c r="M13" t="s">
        <v>171</v>
      </c>
      <c r="N13" t="s">
        <v>473</v>
      </c>
      <c r="O13" t="s">
        <v>173</v>
      </c>
      <c r="P13" t="s">
        <v>594</v>
      </c>
      <c r="Q13" t="s">
        <v>475</v>
      </c>
      <c r="R13" t="s">
        <v>165</v>
      </c>
      <c r="S13" t="s">
        <v>478</v>
      </c>
      <c r="T13" t="s">
        <v>477</v>
      </c>
      <c r="U13" t="s">
        <v>595</v>
      </c>
      <c r="V13" t="s">
        <v>596</v>
      </c>
      <c r="W13" t="s">
        <v>597</v>
      </c>
      <c r="X13" t="s">
        <v>481</v>
      </c>
      <c r="Y13" t="s">
        <v>481</v>
      </c>
      <c r="Z13" t="s">
        <v>597</v>
      </c>
      <c r="AA13" t="s">
        <v>598</v>
      </c>
      <c r="AB13" t="s">
        <v>599</v>
      </c>
      <c r="AC13" t="s">
        <v>600</v>
      </c>
      <c r="AD13" t="s">
        <v>601</v>
      </c>
      <c r="AE13" t="s">
        <v>602</v>
      </c>
      <c r="AF13" t="s">
        <v>484</v>
      </c>
      <c r="AG13" t="s">
        <v>364</v>
      </c>
      <c r="AH13" t="s">
        <v>178</v>
      </c>
      <c r="AI13" t="s">
        <v>603</v>
      </c>
      <c r="AJ13" t="s">
        <v>413</v>
      </c>
      <c r="AK13" t="s">
        <v>604</v>
      </c>
      <c r="AL13" t="s">
        <v>605</v>
      </c>
      <c r="AM13" t="s">
        <v>606</v>
      </c>
      <c r="AN13" t="s">
        <v>270</v>
      </c>
      <c r="AO13" t="s">
        <v>607</v>
      </c>
      <c r="AP13" t="s">
        <v>608</v>
      </c>
      <c r="AQ13" t="s">
        <v>609</v>
      </c>
      <c r="AR13" t="s">
        <v>610</v>
      </c>
      <c r="AS13" t="s">
        <v>611</v>
      </c>
      <c r="AT13" t="s">
        <v>612</v>
      </c>
      <c r="AU13" t="s">
        <v>613</v>
      </c>
      <c r="AV13" t="s">
        <v>614</v>
      </c>
      <c r="AW13" t="s">
        <v>615</v>
      </c>
      <c r="AX13" t="s">
        <v>364</v>
      </c>
      <c r="AY13" t="s">
        <v>288</v>
      </c>
      <c r="AZ13" t="s">
        <v>199</v>
      </c>
      <c r="BA13" t="s">
        <v>503</v>
      </c>
      <c r="BB13" t="s">
        <v>199</v>
      </c>
      <c r="BC13" t="s">
        <v>375</v>
      </c>
      <c r="BD13" t="s">
        <v>616</v>
      </c>
      <c r="BE13" t="s">
        <v>617</v>
      </c>
      <c r="BF13" t="s">
        <v>371</v>
      </c>
      <c r="BG13" t="s">
        <v>205</v>
      </c>
      <c r="BH13" t="s">
        <v>618</v>
      </c>
      <c r="BI13" t="s">
        <v>619</v>
      </c>
      <c r="BJ13" t="s">
        <v>299</v>
      </c>
      <c r="BK13" t="s">
        <v>212</v>
      </c>
      <c r="BL13" t="s">
        <v>509</v>
      </c>
      <c r="BM13" t="s">
        <v>620</v>
      </c>
      <c r="BN13" t="s">
        <v>621</v>
      </c>
      <c r="BO13" t="s">
        <v>380</v>
      </c>
      <c r="BP13" t="s">
        <v>622</v>
      </c>
      <c r="BQ13" t="s">
        <v>623</v>
      </c>
      <c r="BR13" t="s">
        <v>624</v>
      </c>
      <c r="BS13" t="s">
        <v>509</v>
      </c>
      <c r="BT13" t="s">
        <v>625</v>
      </c>
      <c r="BU13" t="s">
        <v>302</v>
      </c>
      <c r="BV13" t="s">
        <v>626</v>
      </c>
      <c r="BW13" t="s">
        <v>627</v>
      </c>
      <c r="BX13" t="s">
        <v>232</v>
      </c>
      <c r="BY13" t="s">
        <v>628</v>
      </c>
      <c r="BZ13" t="s">
        <v>629</v>
      </c>
      <c r="CA13" t="s">
        <v>630</v>
      </c>
      <c r="CB13" t="s">
        <v>219</v>
      </c>
      <c r="CC13" t="s">
        <v>631</v>
      </c>
      <c r="CD13" t="s">
        <v>449</v>
      </c>
      <c r="CE13" t="s">
        <v>223</v>
      </c>
      <c r="CF13" t="s">
        <v>632</v>
      </c>
      <c r="CG13" t="s">
        <v>308</v>
      </c>
      <c r="CH13" t="s">
        <v>225</v>
      </c>
      <c r="CI13" t="s">
        <v>225</v>
      </c>
      <c r="CJ13" t="s">
        <v>582</v>
      </c>
      <c r="CK13" t="s">
        <v>397</v>
      </c>
      <c r="CL13" t="s">
        <v>633</v>
      </c>
      <c r="CM13" t="s">
        <v>311</v>
      </c>
      <c r="CN13" t="s">
        <v>218</v>
      </c>
      <c r="CO13" t="s">
        <v>634</v>
      </c>
      <c r="CP13" t="s">
        <v>635</v>
      </c>
      <c r="CQ13" t="s">
        <v>230</v>
      </c>
      <c r="CR13" t="s">
        <v>636</v>
      </c>
      <c r="CS13" t="s">
        <v>637</v>
      </c>
      <c r="CT13" t="s">
        <v>311</v>
      </c>
      <c r="CU13" t="s">
        <v>466</v>
      </c>
      <c r="CV13" t="s">
        <v>638</v>
      </c>
      <c r="CW13" t="s">
        <v>517</v>
      </c>
      <c r="CX13" t="s">
        <v>224</v>
      </c>
      <c r="CY13" t="s">
        <v>462</v>
      </c>
      <c r="CZ13" t="s">
        <v>639</v>
      </c>
      <c r="DA13" t="s">
        <v>323</v>
      </c>
      <c r="DB13" t="s">
        <v>640</v>
      </c>
      <c r="DC13" t="s">
        <v>468</v>
      </c>
      <c r="DD13" t="s">
        <v>397</v>
      </c>
      <c r="DE13" t="s">
        <v>467</v>
      </c>
      <c r="DF13" t="s">
        <v>520</v>
      </c>
      <c r="DG13" t="s">
        <v>245</v>
      </c>
      <c r="DH13" t="s">
        <v>463</v>
      </c>
      <c r="DI13" t="s">
        <v>236</v>
      </c>
      <c r="DJ13" t="s">
        <v>467</v>
      </c>
      <c r="DL13" t="s">
        <v>467</v>
      </c>
      <c r="DM13" t="s">
        <v>451</v>
      </c>
      <c r="DN13" t="s">
        <v>328</v>
      </c>
      <c r="DO13" t="s">
        <v>467</v>
      </c>
      <c r="DP13" t="s">
        <v>641</v>
      </c>
    </row>
    <row r="14" spans="1:125" x14ac:dyDescent="0.25">
      <c r="A14" s="9" t="s">
        <v>522</v>
      </c>
      <c r="B14" s="10">
        <v>1181</v>
      </c>
      <c r="C14" s="10">
        <v>1234</v>
      </c>
      <c r="D14" s="10">
        <v>1200</v>
      </c>
      <c r="E14" s="10">
        <v>1234</v>
      </c>
      <c r="F14" s="10">
        <v>1204</v>
      </c>
      <c r="G14" s="10">
        <v>1232</v>
      </c>
      <c r="H14" s="10">
        <v>1166</v>
      </c>
      <c r="I14" s="10">
        <v>1175</v>
      </c>
      <c r="J14" s="10">
        <v>1211</v>
      </c>
      <c r="K14" s="10">
        <v>1221</v>
      </c>
      <c r="L14" s="10">
        <v>1266</v>
      </c>
      <c r="M14" s="10">
        <v>1244</v>
      </c>
      <c r="N14" s="10">
        <v>1311</v>
      </c>
      <c r="O14" s="10">
        <v>1229</v>
      </c>
      <c r="P14" s="10">
        <v>1227</v>
      </c>
      <c r="Q14" s="10">
        <v>1257</v>
      </c>
      <c r="R14" s="10">
        <v>1238</v>
      </c>
      <c r="S14" s="10">
        <v>1271</v>
      </c>
      <c r="T14" s="10">
        <v>1295</v>
      </c>
      <c r="U14" s="10">
        <v>1273</v>
      </c>
      <c r="V14" s="10">
        <v>1305</v>
      </c>
      <c r="W14" s="10">
        <v>1253</v>
      </c>
      <c r="X14" s="10">
        <v>1291</v>
      </c>
      <c r="Y14" s="10">
        <v>1231</v>
      </c>
      <c r="Z14" s="10">
        <v>1269</v>
      </c>
      <c r="AA14" s="10">
        <v>1262</v>
      </c>
      <c r="AB14" s="10">
        <v>1358</v>
      </c>
      <c r="AC14" s="10">
        <v>1268</v>
      </c>
      <c r="AD14" s="10">
        <v>1288</v>
      </c>
      <c r="AE14" s="10">
        <v>1309</v>
      </c>
      <c r="AF14" s="10">
        <v>1251</v>
      </c>
      <c r="AG14" s="10">
        <v>1288</v>
      </c>
      <c r="AH14" s="10">
        <v>1284</v>
      </c>
      <c r="AI14" s="10">
        <v>1371</v>
      </c>
      <c r="AJ14" s="10">
        <v>1292</v>
      </c>
      <c r="AK14" s="10">
        <v>1214</v>
      </c>
      <c r="AL14" s="10">
        <f>677+642+54</f>
        <v>1373</v>
      </c>
      <c r="AM14" s="10">
        <f>586+640+79</f>
        <v>1305</v>
      </c>
      <c r="AN14" s="10">
        <v>1289</v>
      </c>
      <c r="AO14" s="10">
        <f>1110+240</f>
        <v>1350</v>
      </c>
      <c r="AP14" s="10">
        <f>584+657</f>
        <v>1241</v>
      </c>
      <c r="AQ14" s="10">
        <f>615+579+168</f>
        <v>1362</v>
      </c>
      <c r="AR14" s="10">
        <v>1214</v>
      </c>
      <c r="AS14" s="10">
        <v>1384</v>
      </c>
      <c r="AT14" s="10">
        <v>1362</v>
      </c>
      <c r="AU14" s="10">
        <f>607+532+259</f>
        <v>1398</v>
      </c>
      <c r="AV14" s="10">
        <f>658+607+154</f>
        <v>1419</v>
      </c>
      <c r="AW14" s="10">
        <f>579+561+189</f>
        <v>1329</v>
      </c>
      <c r="AX14" s="10">
        <f>597+666</f>
        <v>1263</v>
      </c>
      <c r="AY14" s="10">
        <v>1224</v>
      </c>
      <c r="AZ14" s="10">
        <f>635+644</f>
        <v>1279</v>
      </c>
      <c r="BA14" s="10">
        <v>1319</v>
      </c>
      <c r="BB14" s="10">
        <v>1304</v>
      </c>
      <c r="BC14" s="10">
        <v>1304</v>
      </c>
      <c r="BD14" s="10">
        <f>511+610+228</f>
        <v>1349</v>
      </c>
      <c r="BE14" s="10">
        <f>610+672</f>
        <v>1282</v>
      </c>
      <c r="BF14" s="10">
        <f>685+570</f>
        <v>1255</v>
      </c>
      <c r="BG14" s="10">
        <v>1291</v>
      </c>
      <c r="BH14" s="10">
        <v>1229</v>
      </c>
      <c r="BI14" s="10">
        <f>700+636</f>
        <v>1336</v>
      </c>
      <c r="BJ14" s="10">
        <f>611+656</f>
        <v>1267</v>
      </c>
      <c r="BK14" s="10">
        <f>631+651+21</f>
        <v>1303</v>
      </c>
      <c r="BL14" s="10">
        <v>1307</v>
      </c>
      <c r="BM14" s="10">
        <v>1280</v>
      </c>
      <c r="BN14" s="10">
        <v>1310</v>
      </c>
      <c r="BO14" s="10">
        <v>1353</v>
      </c>
      <c r="BP14" s="10">
        <v>1285</v>
      </c>
      <c r="BQ14" s="10">
        <v>1335</v>
      </c>
      <c r="BR14" s="10">
        <v>1256</v>
      </c>
      <c r="BS14" s="10">
        <v>1292</v>
      </c>
      <c r="BT14" s="10">
        <v>1291</v>
      </c>
      <c r="BU14" s="10">
        <v>1352</v>
      </c>
      <c r="BV14" s="10">
        <v>1368</v>
      </c>
      <c r="BW14" s="10">
        <v>1370</v>
      </c>
      <c r="BX14" s="10">
        <v>1387</v>
      </c>
      <c r="BY14" s="10">
        <v>1423</v>
      </c>
      <c r="BZ14" s="10">
        <v>1418</v>
      </c>
      <c r="CA14" s="10">
        <v>1342</v>
      </c>
      <c r="CB14" s="10">
        <f>683+694</f>
        <v>1377</v>
      </c>
      <c r="CC14" s="10">
        <f>666+650</f>
        <v>1316</v>
      </c>
      <c r="CD14" s="10">
        <v>1425</v>
      </c>
      <c r="CE14" s="10">
        <v>1455</v>
      </c>
      <c r="CF14" s="10">
        <v>1473</v>
      </c>
      <c r="CG14" s="10">
        <v>1385</v>
      </c>
      <c r="CH14" s="10">
        <v>1422</v>
      </c>
      <c r="CI14" s="10">
        <v>1383</v>
      </c>
      <c r="CJ14" s="10">
        <v>1472</v>
      </c>
      <c r="CK14" s="10">
        <v>1545</v>
      </c>
      <c r="CL14" s="10">
        <v>1441</v>
      </c>
      <c r="CM14" s="10">
        <v>1479</v>
      </c>
      <c r="CN14" s="10">
        <v>1425</v>
      </c>
      <c r="CO14" s="10">
        <v>1432</v>
      </c>
      <c r="CP14" s="10">
        <v>1500</v>
      </c>
      <c r="CQ14" s="10">
        <v>1510</v>
      </c>
      <c r="CR14" s="10">
        <v>1456</v>
      </c>
      <c r="CS14" s="10">
        <v>1362</v>
      </c>
      <c r="CT14" s="10">
        <v>1456</v>
      </c>
      <c r="CU14" s="10">
        <v>1457</v>
      </c>
      <c r="CV14" s="10">
        <v>1510</v>
      </c>
      <c r="CW14" s="10">
        <v>1485</v>
      </c>
      <c r="CX14" s="10">
        <v>1442</v>
      </c>
      <c r="CY14" s="10">
        <v>1572</v>
      </c>
      <c r="CZ14" s="10">
        <v>1511</v>
      </c>
      <c r="DA14" s="10">
        <v>1350</v>
      </c>
      <c r="DB14" s="10">
        <v>1269</v>
      </c>
      <c r="DC14" s="10">
        <v>1340</v>
      </c>
      <c r="DD14" s="10">
        <v>1375</v>
      </c>
      <c r="DE14" s="10">
        <v>1401</v>
      </c>
      <c r="DF14" s="10">
        <v>1433</v>
      </c>
      <c r="DG14" s="10">
        <v>1402</v>
      </c>
      <c r="DH14" s="10">
        <v>1502</v>
      </c>
      <c r="DI14" s="10">
        <v>1550</v>
      </c>
      <c r="DJ14" s="10">
        <v>1556</v>
      </c>
      <c r="DK14" s="10"/>
      <c r="DL14" s="10">
        <v>1527</v>
      </c>
      <c r="DM14" s="10">
        <v>1486</v>
      </c>
      <c r="DN14" s="10">
        <v>1504</v>
      </c>
      <c r="DO14" s="10">
        <v>1515</v>
      </c>
      <c r="DP14" s="10">
        <v>1535</v>
      </c>
      <c r="DQ14" s="10"/>
      <c r="DR14" s="9"/>
      <c r="DS14" s="9"/>
      <c r="DT14" s="9"/>
      <c r="DU14" s="9"/>
    </row>
    <row r="16" spans="1:125" x14ac:dyDescent="0.25">
      <c r="A16" s="5" t="s">
        <v>642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</row>
    <row r="17" spans="1:125" x14ac:dyDescent="0.25">
      <c r="A17">
        <v>1</v>
      </c>
      <c r="B17" t="s">
        <v>337</v>
      </c>
      <c r="C17" t="s">
        <v>643</v>
      </c>
      <c r="D17" t="s">
        <v>644</v>
      </c>
      <c r="E17" t="s">
        <v>645</v>
      </c>
      <c r="F17" t="s">
        <v>410</v>
      </c>
      <c r="G17" t="s">
        <v>161</v>
      </c>
      <c r="H17" t="s">
        <v>646</v>
      </c>
      <c r="I17" t="s">
        <v>335</v>
      </c>
      <c r="J17" t="s">
        <v>412</v>
      </c>
      <c r="K17" t="s">
        <v>165</v>
      </c>
      <c r="L17" t="s">
        <v>647</v>
      </c>
      <c r="M17" t="s">
        <v>163</v>
      </c>
      <c r="N17" t="s">
        <v>648</v>
      </c>
      <c r="O17" t="s">
        <v>649</v>
      </c>
      <c r="P17" t="s">
        <v>650</v>
      </c>
      <c r="Q17" t="s">
        <v>475</v>
      </c>
      <c r="R17" t="s">
        <v>598</v>
      </c>
      <c r="S17" t="s">
        <v>651</v>
      </c>
      <c r="T17" t="s">
        <v>477</v>
      </c>
      <c r="U17" t="s">
        <v>652</v>
      </c>
      <c r="V17" t="s">
        <v>653</v>
      </c>
      <c r="W17" t="s">
        <v>654</v>
      </c>
      <c r="X17" t="s">
        <v>182</v>
      </c>
      <c r="Y17" t="s">
        <v>655</v>
      </c>
      <c r="Z17" t="s">
        <v>531</v>
      </c>
      <c r="AA17" t="s">
        <v>475</v>
      </c>
      <c r="AB17" t="s">
        <v>656</v>
      </c>
      <c r="AC17" t="s">
        <v>657</v>
      </c>
      <c r="AD17" t="s">
        <v>174</v>
      </c>
      <c r="AE17" t="s">
        <v>597</v>
      </c>
      <c r="AF17" t="s">
        <v>658</v>
      </c>
      <c r="AG17" t="s">
        <v>659</v>
      </c>
      <c r="AH17" t="s">
        <v>660</v>
      </c>
      <c r="AI17" t="s">
        <v>661</v>
      </c>
      <c r="AJ17" t="s">
        <v>662</v>
      </c>
      <c r="AK17" t="s">
        <v>663</v>
      </c>
      <c r="AL17" t="s">
        <v>664</v>
      </c>
      <c r="AM17" t="s">
        <v>665</v>
      </c>
      <c r="AN17" t="s">
        <v>666</v>
      </c>
      <c r="AO17" t="s">
        <v>667</v>
      </c>
      <c r="AP17" t="s">
        <v>668</v>
      </c>
      <c r="AQ17" t="s">
        <v>669</v>
      </c>
      <c r="AR17" t="s">
        <v>670</v>
      </c>
      <c r="AS17" t="s">
        <v>547</v>
      </c>
      <c r="AT17" t="s">
        <v>671</v>
      </c>
      <c r="AU17" t="s">
        <v>672</v>
      </c>
      <c r="AV17" t="s">
        <v>673</v>
      </c>
      <c r="AW17" t="s">
        <v>674</v>
      </c>
      <c r="AX17" t="s">
        <v>505</v>
      </c>
      <c r="AY17" t="s">
        <v>675</v>
      </c>
      <c r="AZ17" t="s">
        <v>676</v>
      </c>
      <c r="BA17" t="s">
        <v>677</v>
      </c>
      <c r="BB17" t="s">
        <v>678</v>
      </c>
      <c r="BC17" t="s">
        <v>679</v>
      </c>
      <c r="BD17" t="s">
        <v>293</v>
      </c>
      <c r="BE17" t="s">
        <v>680</v>
      </c>
      <c r="BF17" t="s">
        <v>295</v>
      </c>
      <c r="BG17" t="s">
        <v>681</v>
      </c>
      <c r="BH17" t="s">
        <v>682</v>
      </c>
      <c r="BI17" t="s">
        <v>683</v>
      </c>
      <c r="BJ17" t="s">
        <v>214</v>
      </c>
      <c r="BK17" t="s">
        <v>509</v>
      </c>
      <c r="BL17" t="s">
        <v>374</v>
      </c>
      <c r="BM17" t="s">
        <v>684</v>
      </c>
      <c r="BN17" t="s">
        <v>685</v>
      </c>
      <c r="BO17" t="s">
        <v>509</v>
      </c>
      <c r="BP17" t="s">
        <v>686</v>
      </c>
      <c r="BQ17" t="s">
        <v>212</v>
      </c>
      <c r="BR17" t="s">
        <v>687</v>
      </c>
      <c r="BS17" t="s">
        <v>217</v>
      </c>
      <c r="BT17" t="s">
        <v>688</v>
      </c>
      <c r="BU17" t="s">
        <v>226</v>
      </c>
      <c r="BV17" t="s">
        <v>304</v>
      </c>
      <c r="BW17" t="s">
        <v>227</v>
      </c>
      <c r="BX17" t="s">
        <v>689</v>
      </c>
      <c r="BY17" t="s">
        <v>690</v>
      </c>
      <c r="BZ17" t="s">
        <v>691</v>
      </c>
      <c r="CA17" t="s">
        <v>216</v>
      </c>
      <c r="CB17" t="s">
        <v>692</v>
      </c>
      <c r="CC17" t="s">
        <v>693</v>
      </c>
      <c r="CD17" t="s">
        <v>694</v>
      </c>
      <c r="CE17" t="s">
        <v>695</v>
      </c>
      <c r="CF17" t="s">
        <v>691</v>
      </c>
      <c r="CG17" t="s">
        <v>696</v>
      </c>
      <c r="CH17" t="s">
        <v>697</v>
      </c>
      <c r="CI17" t="s">
        <v>698</v>
      </c>
      <c r="CJ17" t="s">
        <v>699</v>
      </c>
      <c r="CK17" t="s">
        <v>700</v>
      </c>
      <c r="CL17" t="s">
        <v>701</v>
      </c>
      <c r="CM17" t="s">
        <v>702</v>
      </c>
      <c r="CN17" t="s">
        <v>703</v>
      </c>
      <c r="CO17" t="s">
        <v>704</v>
      </c>
      <c r="CP17" t="s">
        <v>635</v>
      </c>
      <c r="CQ17" t="s">
        <v>635</v>
      </c>
      <c r="CR17" t="s">
        <v>233</v>
      </c>
      <c r="CS17" t="s">
        <v>466</v>
      </c>
      <c r="CT17" t="s">
        <v>232</v>
      </c>
      <c r="CU17" t="s">
        <v>513</v>
      </c>
      <c r="CV17" t="s">
        <v>705</v>
      </c>
      <c r="CW17" t="s">
        <v>587</v>
      </c>
      <c r="CX17" t="s">
        <v>706</v>
      </c>
      <c r="CY17" t="s">
        <v>231</v>
      </c>
      <c r="CZ17" t="s">
        <v>707</v>
      </c>
      <c r="DA17" t="s">
        <v>708</v>
      </c>
      <c r="DB17" t="s">
        <v>709</v>
      </c>
      <c r="DC17" t="s">
        <v>710</v>
      </c>
      <c r="DD17" t="s">
        <v>321</v>
      </c>
      <c r="DE17" t="s">
        <v>711</v>
      </c>
      <c r="DF17" t="s">
        <v>712</v>
      </c>
      <c r="DG17" t="s">
        <v>245</v>
      </c>
      <c r="DH17" t="s">
        <v>468</v>
      </c>
      <c r="DI17" t="s">
        <v>713</v>
      </c>
      <c r="DJ17" t="s">
        <v>714</v>
      </c>
      <c r="DL17" t="s">
        <v>715</v>
      </c>
      <c r="DM17" t="s">
        <v>247</v>
      </c>
      <c r="DN17" t="s">
        <v>716</v>
      </c>
      <c r="DO17" t="s">
        <v>247</v>
      </c>
      <c r="DP17" t="s">
        <v>245</v>
      </c>
    </row>
    <row r="18" spans="1:125" x14ac:dyDescent="0.25">
      <c r="A18" s="9"/>
      <c r="B18" s="10">
        <v>640</v>
      </c>
      <c r="C18" s="10">
        <v>650</v>
      </c>
      <c r="D18" s="10">
        <v>659</v>
      </c>
      <c r="E18" s="10">
        <v>646</v>
      </c>
      <c r="F18" s="10">
        <v>656</v>
      </c>
      <c r="G18" s="10">
        <v>658</v>
      </c>
      <c r="H18" s="10">
        <v>624</v>
      </c>
      <c r="I18" s="10">
        <v>643</v>
      </c>
      <c r="J18" s="10">
        <v>651</v>
      </c>
      <c r="K18" s="10">
        <v>649</v>
      </c>
      <c r="L18" s="10">
        <v>649</v>
      </c>
      <c r="M18" s="10">
        <v>655</v>
      </c>
      <c r="N18" s="10">
        <v>677</v>
      </c>
      <c r="O18" s="10">
        <v>612</v>
      </c>
      <c r="P18" s="10">
        <v>683</v>
      </c>
      <c r="Q18" s="10">
        <f>233+216+234</f>
        <v>683</v>
      </c>
      <c r="R18" s="10">
        <v>651</v>
      </c>
      <c r="S18" s="10">
        <v>684</v>
      </c>
      <c r="T18" s="10">
        <v>703</v>
      </c>
      <c r="U18" s="10">
        <v>683</v>
      </c>
      <c r="V18" s="10">
        <v>661</v>
      </c>
      <c r="W18" s="10">
        <v>654</v>
      </c>
      <c r="X18" s="10">
        <v>683</v>
      </c>
      <c r="Y18" s="10">
        <v>665</v>
      </c>
      <c r="Z18" s="10">
        <v>692</v>
      </c>
      <c r="AA18" s="10">
        <f>234+268+216</f>
        <v>718</v>
      </c>
      <c r="AB18" s="10">
        <v>696</v>
      </c>
      <c r="AC18" s="10">
        <v>655</v>
      </c>
      <c r="AD18" s="10">
        <v>743</v>
      </c>
      <c r="AE18" s="10">
        <v>710</v>
      </c>
      <c r="AF18" s="10">
        <f>199+234+198+45</f>
        <v>676</v>
      </c>
      <c r="AG18" s="10">
        <f>213+227+225</f>
        <v>665</v>
      </c>
      <c r="AH18" s="10">
        <v>678</v>
      </c>
      <c r="AI18" s="10">
        <v>689</v>
      </c>
      <c r="AJ18" s="10">
        <v>700</v>
      </c>
      <c r="AK18" s="10">
        <f>704+45</f>
        <v>749</v>
      </c>
      <c r="AL18" s="10">
        <f>164+246+258+63</f>
        <v>731</v>
      </c>
      <c r="AM18" s="10">
        <v>714</v>
      </c>
      <c r="AN18" s="10">
        <f>252+246+206+50</f>
        <v>754</v>
      </c>
      <c r="AO18" s="10">
        <f>253+238+253+46</f>
        <v>790</v>
      </c>
      <c r="AP18" s="10">
        <f>238+256+202+50</f>
        <v>746</v>
      </c>
      <c r="AQ18" s="10">
        <f>221+214+233+67</f>
        <v>735</v>
      </c>
      <c r="AR18" s="10">
        <v>792</v>
      </c>
      <c r="AS18" s="10">
        <f>656+82</f>
        <v>738</v>
      </c>
      <c r="AT18" s="10">
        <f>198+242+201+106</f>
        <v>747</v>
      </c>
      <c r="AU18" s="10">
        <f>222+220+224+72</f>
        <v>738</v>
      </c>
      <c r="AV18" s="10">
        <f>211+209+244+127</f>
        <v>791</v>
      </c>
      <c r="AW18" s="10">
        <f>214+246+184+110</f>
        <v>754</v>
      </c>
      <c r="AX18" s="10">
        <v>689</v>
      </c>
      <c r="AY18" s="10">
        <f>232+221+237</f>
        <v>690</v>
      </c>
      <c r="AZ18" s="10">
        <v>712</v>
      </c>
      <c r="BA18" s="10">
        <v>695</v>
      </c>
      <c r="BB18" s="10">
        <v>676</v>
      </c>
      <c r="BC18" s="10">
        <v>731</v>
      </c>
      <c r="BD18" s="10">
        <v>674</v>
      </c>
      <c r="BE18" s="10">
        <v>691</v>
      </c>
      <c r="BF18" s="10">
        <v>720</v>
      </c>
      <c r="BG18" s="10">
        <v>668</v>
      </c>
      <c r="BH18" s="10">
        <v>667</v>
      </c>
      <c r="BI18" s="10">
        <f>256+234+239</f>
        <v>729</v>
      </c>
      <c r="BJ18" s="10">
        <v>691</v>
      </c>
      <c r="BK18" s="10">
        <v>675</v>
      </c>
      <c r="BL18" s="10">
        <v>679</v>
      </c>
      <c r="BM18" s="10">
        <v>702</v>
      </c>
      <c r="BN18" s="10">
        <v>708</v>
      </c>
      <c r="BO18" s="10">
        <v>781</v>
      </c>
      <c r="BP18" s="10">
        <v>700</v>
      </c>
      <c r="BQ18" s="10">
        <v>750</v>
      </c>
      <c r="BR18" s="10">
        <v>691</v>
      </c>
      <c r="BS18" s="10">
        <v>716</v>
      </c>
      <c r="BT18" s="10">
        <v>726</v>
      </c>
      <c r="BU18" s="10">
        <v>721</v>
      </c>
      <c r="BV18" s="10">
        <v>726</v>
      </c>
      <c r="BW18" s="10">
        <v>725</v>
      </c>
      <c r="BX18" s="10">
        <v>725</v>
      </c>
      <c r="BY18" s="10">
        <v>738</v>
      </c>
      <c r="BZ18" s="10">
        <v>751</v>
      </c>
      <c r="CA18" s="10">
        <v>706</v>
      </c>
      <c r="CB18" s="10">
        <v>745</v>
      </c>
      <c r="CC18" s="10">
        <f>257+227+234</f>
        <v>718</v>
      </c>
      <c r="CD18" s="10">
        <v>743</v>
      </c>
      <c r="CE18" s="10">
        <v>738</v>
      </c>
      <c r="CF18" s="10">
        <v>745</v>
      </c>
      <c r="CG18" s="10">
        <v>749</v>
      </c>
      <c r="CH18" s="10">
        <v>764</v>
      </c>
      <c r="CI18" s="10">
        <f>244+288+225</f>
        <v>757</v>
      </c>
      <c r="CJ18" s="10">
        <v>735</v>
      </c>
      <c r="CK18" s="10">
        <v>796</v>
      </c>
      <c r="CL18" s="10">
        <f>278+280+256</f>
        <v>814</v>
      </c>
      <c r="CM18" s="10">
        <f>278+238+279</f>
        <v>795</v>
      </c>
      <c r="CN18" s="10">
        <v>738</v>
      </c>
      <c r="CO18" s="10">
        <v>763</v>
      </c>
      <c r="CP18" s="10">
        <v>763</v>
      </c>
      <c r="CQ18" s="10">
        <v>804</v>
      </c>
      <c r="CR18" s="10">
        <v>804</v>
      </c>
      <c r="CS18" s="10">
        <v>790</v>
      </c>
      <c r="CT18" s="10">
        <v>762</v>
      </c>
      <c r="CU18" s="10">
        <v>789</v>
      </c>
      <c r="CV18" s="10">
        <v>824</v>
      </c>
      <c r="CW18" s="10">
        <v>825</v>
      </c>
      <c r="CX18" s="10">
        <v>750</v>
      </c>
      <c r="CY18" s="10">
        <v>798</v>
      </c>
      <c r="CZ18" s="10">
        <v>752</v>
      </c>
      <c r="DA18" s="10">
        <v>767</v>
      </c>
      <c r="DB18" s="10">
        <v>707</v>
      </c>
      <c r="DC18" s="10">
        <v>695</v>
      </c>
      <c r="DD18" s="10">
        <v>757</v>
      </c>
      <c r="DE18" s="10">
        <v>782</v>
      </c>
      <c r="DF18" s="10">
        <v>810</v>
      </c>
      <c r="DG18" s="10">
        <v>752</v>
      </c>
      <c r="DH18" s="10">
        <v>775</v>
      </c>
      <c r="DI18" s="10">
        <v>767</v>
      </c>
      <c r="DJ18" s="10">
        <v>823</v>
      </c>
      <c r="DK18" s="10"/>
      <c r="DL18" s="10">
        <v>760</v>
      </c>
      <c r="DM18" s="10">
        <v>770</v>
      </c>
      <c r="DN18" s="10">
        <v>801</v>
      </c>
      <c r="DO18" s="10">
        <v>788</v>
      </c>
      <c r="DP18" s="10">
        <v>775</v>
      </c>
      <c r="DQ18" s="10"/>
      <c r="DR18" s="9"/>
      <c r="DS18" s="9"/>
      <c r="DT18" s="9"/>
      <c r="DU18" s="9"/>
    </row>
    <row r="19" spans="1:12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</row>
    <row r="20" spans="1:125" x14ac:dyDescent="0.25">
      <c r="A20" s="14" t="s">
        <v>717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</row>
    <row r="21" spans="1:125" x14ac:dyDescent="0.25">
      <c r="A21">
        <v>1</v>
      </c>
      <c r="H21" t="s">
        <v>475</v>
      </c>
      <c r="I21" t="s">
        <v>475</v>
      </c>
      <c r="N21" t="s">
        <v>172</v>
      </c>
      <c r="AQ21" t="s">
        <v>718</v>
      </c>
      <c r="AR21" t="s">
        <v>719</v>
      </c>
      <c r="AS21" t="s">
        <v>720</v>
      </c>
      <c r="AT21" t="s">
        <v>612</v>
      </c>
      <c r="AU21" t="s">
        <v>721</v>
      </c>
      <c r="AV21" t="s">
        <v>722</v>
      </c>
      <c r="AW21" t="s">
        <v>723</v>
      </c>
      <c r="AX21" t="s">
        <v>724</v>
      </c>
      <c r="AY21" t="s">
        <v>205</v>
      </c>
      <c r="AZ21" t="s">
        <v>288</v>
      </c>
      <c r="BA21" t="s">
        <v>503</v>
      </c>
      <c r="BB21" t="s">
        <v>725</v>
      </c>
      <c r="BC21" t="s">
        <v>372</v>
      </c>
      <c r="BD21" t="s">
        <v>726</v>
      </c>
      <c r="BE21" t="s">
        <v>375</v>
      </c>
      <c r="BF21" t="s">
        <v>295</v>
      </c>
      <c r="BG21" t="s">
        <v>212</v>
      </c>
      <c r="BH21" t="s">
        <v>210</v>
      </c>
      <c r="BI21" t="s">
        <v>683</v>
      </c>
      <c r="BJ21" t="s">
        <v>212</v>
      </c>
      <c r="BK21" t="s">
        <v>509</v>
      </c>
      <c r="BL21" t="s">
        <v>291</v>
      </c>
      <c r="BM21" t="s">
        <v>727</v>
      </c>
      <c r="BN21" t="s">
        <v>685</v>
      </c>
      <c r="BO21" t="s">
        <v>509</v>
      </c>
      <c r="BP21" t="s">
        <v>686</v>
      </c>
      <c r="BQ21" t="s">
        <v>214</v>
      </c>
      <c r="BR21" t="s">
        <v>509</v>
      </c>
      <c r="BS21" t="s">
        <v>302</v>
      </c>
      <c r="BT21" t="s">
        <v>688</v>
      </c>
      <c r="BU21" t="s">
        <v>302</v>
      </c>
      <c r="BV21" t="s">
        <v>304</v>
      </c>
      <c r="BW21" t="s">
        <v>224</v>
      </c>
      <c r="BX21" t="s">
        <v>728</v>
      </c>
      <c r="BY21" t="s">
        <v>729</v>
      </c>
      <c r="BZ21" t="s">
        <v>730</v>
      </c>
      <c r="CA21" t="s">
        <v>569</v>
      </c>
      <c r="CB21" t="s">
        <v>512</v>
      </c>
      <c r="CC21" t="s">
        <v>731</v>
      </c>
      <c r="CD21" t="s">
        <v>296</v>
      </c>
      <c r="CE21" t="s">
        <v>223</v>
      </c>
      <c r="CF21" t="s">
        <v>732</v>
      </c>
      <c r="CG21" t="s">
        <v>305</v>
      </c>
      <c r="CH21" t="s">
        <v>227</v>
      </c>
      <c r="CI21" t="s">
        <v>733</v>
      </c>
      <c r="CJ21" t="s">
        <v>225</v>
      </c>
      <c r="CK21" t="s">
        <v>700</v>
      </c>
      <c r="CL21" t="s">
        <v>700</v>
      </c>
      <c r="CM21" t="s">
        <v>386</v>
      </c>
      <c r="CN21" t="s">
        <v>453</v>
      </c>
      <c r="CO21" t="s">
        <v>734</v>
      </c>
      <c r="CP21" t="s">
        <v>322</v>
      </c>
      <c r="CQ21" t="s">
        <v>235</v>
      </c>
      <c r="CR21" t="s">
        <v>235</v>
      </c>
      <c r="CS21" t="s">
        <v>305</v>
      </c>
      <c r="CT21" t="s">
        <v>466</v>
      </c>
      <c r="CU21" t="s">
        <v>244</v>
      </c>
      <c r="CV21" t="s">
        <v>233</v>
      </c>
      <c r="CW21" t="s">
        <v>638</v>
      </c>
      <c r="CX21" t="s">
        <v>459</v>
      </c>
      <c r="CY21" t="s">
        <v>231</v>
      </c>
      <c r="CZ21" t="s">
        <v>244</v>
      </c>
      <c r="DA21" t="s">
        <v>459</v>
      </c>
      <c r="DB21" t="s">
        <v>735</v>
      </c>
      <c r="DC21" t="s">
        <v>235</v>
      </c>
      <c r="DD21" t="s">
        <v>463</v>
      </c>
      <c r="DE21" t="s">
        <v>311</v>
      </c>
      <c r="DF21" t="s">
        <v>235</v>
      </c>
      <c r="DG21" t="s">
        <v>245</v>
      </c>
      <c r="DH21" t="s">
        <v>468</v>
      </c>
      <c r="DI21" t="s">
        <v>236</v>
      </c>
      <c r="DJ21" t="s">
        <v>468</v>
      </c>
      <c r="DL21" t="s">
        <v>468</v>
      </c>
      <c r="DM21" t="s">
        <v>586</v>
      </c>
      <c r="DN21" t="s">
        <v>716</v>
      </c>
      <c r="DO21" t="s">
        <v>330</v>
      </c>
      <c r="DP21" t="s">
        <v>245</v>
      </c>
    </row>
    <row r="22" spans="1:125" x14ac:dyDescent="0.25">
      <c r="A22" s="9"/>
      <c r="B22" s="10"/>
      <c r="C22" s="10"/>
      <c r="D22" s="10"/>
      <c r="E22" s="10"/>
      <c r="F22" s="10"/>
      <c r="G22" s="10"/>
      <c r="H22" s="10">
        <v>1810</v>
      </c>
      <c r="I22" s="10">
        <v>1904</v>
      </c>
      <c r="J22" s="10"/>
      <c r="K22" s="10"/>
      <c r="L22" s="10"/>
      <c r="M22" s="10"/>
      <c r="N22" s="10">
        <f>683+676+563</f>
        <v>1922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>
        <f>556+575+540+379</f>
        <v>2050</v>
      </c>
      <c r="AR22" s="10">
        <f>1695+402</f>
        <v>2097</v>
      </c>
      <c r="AS22" s="10">
        <v>1978</v>
      </c>
      <c r="AT22" s="10">
        <f>544+629+578+294</f>
        <v>2045</v>
      </c>
      <c r="AU22" s="10">
        <f>585+516+542+402</f>
        <v>2045</v>
      </c>
      <c r="AV22" s="10">
        <f>572+601+593+366</f>
        <v>2132</v>
      </c>
      <c r="AW22" s="10">
        <f>555+573+592+294</f>
        <v>2014</v>
      </c>
      <c r="AX22" s="10">
        <f>635+573+678</f>
        <v>1886</v>
      </c>
      <c r="AY22" s="10">
        <f>622+657+604</f>
        <v>1883</v>
      </c>
      <c r="AZ22" s="10">
        <f>675+576+637</f>
        <v>1888</v>
      </c>
      <c r="BA22" s="10">
        <f>684+711+663</f>
        <v>2058</v>
      </c>
      <c r="BB22" s="10">
        <f>636+634+664</f>
        <v>1934</v>
      </c>
      <c r="BC22" s="10">
        <f>700+696+601</f>
        <v>1997</v>
      </c>
      <c r="BD22" s="10">
        <f>605+621+627</f>
        <v>1853</v>
      </c>
      <c r="BE22" s="10">
        <f>606+664+653</f>
        <v>1923</v>
      </c>
      <c r="BF22" s="10">
        <f>569+622+720</f>
        <v>1911</v>
      </c>
      <c r="BG22" s="10">
        <v>1813</v>
      </c>
      <c r="BH22" s="10">
        <f>608+609+645</f>
        <v>1862</v>
      </c>
      <c r="BI22" s="10">
        <f>2018</f>
        <v>2018</v>
      </c>
      <c r="BJ22" s="10">
        <f>703+580+618</f>
        <v>1901</v>
      </c>
      <c r="BK22" s="10">
        <f>550+646+675</f>
        <v>1871</v>
      </c>
      <c r="BL22" s="10">
        <f>593+682+661</f>
        <v>1936</v>
      </c>
      <c r="BM22" s="10">
        <f>589+645+673</f>
        <v>1907</v>
      </c>
      <c r="BN22" s="10">
        <v>1884</v>
      </c>
      <c r="BO22" s="10">
        <v>2016</v>
      </c>
      <c r="BP22" s="10">
        <v>1931</v>
      </c>
      <c r="BQ22" s="10">
        <v>2100</v>
      </c>
      <c r="BR22" s="10">
        <v>1959</v>
      </c>
      <c r="BS22" s="10">
        <f>601+656+650</f>
        <v>1907</v>
      </c>
      <c r="BT22" s="10">
        <v>1900</v>
      </c>
      <c r="BU22" s="10">
        <v>2055</v>
      </c>
      <c r="BV22" s="10">
        <f>642+736+726</f>
        <v>2104</v>
      </c>
      <c r="BW22" s="10">
        <f>747+663+662</f>
        <v>2072</v>
      </c>
      <c r="BX22" s="10">
        <v>2064</v>
      </c>
      <c r="BY22" s="10">
        <v>1952</v>
      </c>
      <c r="BZ22" s="10">
        <v>2065</v>
      </c>
      <c r="CA22" s="10">
        <v>2080</v>
      </c>
      <c r="CB22" s="10">
        <v>2115</v>
      </c>
      <c r="CC22" s="10">
        <f>636+646+671</f>
        <v>1953</v>
      </c>
      <c r="CD22" s="10">
        <f>661+666+671</f>
        <v>1998</v>
      </c>
      <c r="CE22" s="10">
        <v>2121</v>
      </c>
      <c r="CF22" s="10">
        <v>2146</v>
      </c>
      <c r="CG22" s="10">
        <v>2126</v>
      </c>
      <c r="CH22" s="10">
        <v>2110</v>
      </c>
      <c r="CI22" s="10">
        <f>707+692+656</f>
        <v>2055</v>
      </c>
      <c r="CJ22" s="10"/>
      <c r="CK22" s="10">
        <f>765+771+796</f>
        <v>2332</v>
      </c>
      <c r="CL22" s="10">
        <v>2216</v>
      </c>
      <c r="CM22" s="10">
        <v>2196</v>
      </c>
      <c r="CN22" s="10">
        <v>2106</v>
      </c>
      <c r="CO22" s="10">
        <v>2134</v>
      </c>
      <c r="CP22" s="10">
        <v>2159</v>
      </c>
      <c r="CQ22" s="10">
        <v>2235</v>
      </c>
      <c r="CR22" s="10">
        <v>2212</v>
      </c>
      <c r="CS22" s="10">
        <f>684+684+713</f>
        <v>2081</v>
      </c>
      <c r="CT22" s="10">
        <f>868+699+729</f>
        <v>2296</v>
      </c>
      <c r="CU22" s="10">
        <f>715+732+768</f>
        <v>2215</v>
      </c>
      <c r="CV22" s="10">
        <f>737+781+741</f>
        <v>2259</v>
      </c>
      <c r="CW22" s="10">
        <f>2352</f>
        <v>2352</v>
      </c>
      <c r="CX22" s="10">
        <f>726+724+697</f>
        <v>2147</v>
      </c>
      <c r="CY22" s="10">
        <f>645+716+798+110</f>
        <v>2269</v>
      </c>
      <c r="CZ22" s="10">
        <f>685+782+675</f>
        <v>2142</v>
      </c>
      <c r="DA22" s="10">
        <f>682+781+637</f>
        <v>2100</v>
      </c>
      <c r="DB22" s="10">
        <v>1993</v>
      </c>
      <c r="DC22" s="10">
        <f>742+642+649</f>
        <v>2033</v>
      </c>
      <c r="DD22" s="10">
        <f>780+666+709</f>
        <v>2155</v>
      </c>
      <c r="DE22" s="10">
        <f>752+707+744</f>
        <v>2203</v>
      </c>
      <c r="DF22" s="10">
        <f>799+777+711</f>
        <v>2287</v>
      </c>
      <c r="DG22" s="10">
        <f>682+752+717</f>
        <v>2151</v>
      </c>
      <c r="DH22" s="10">
        <f>804+751+775</f>
        <v>2330</v>
      </c>
      <c r="DI22" s="10">
        <v>2228</v>
      </c>
      <c r="DJ22" s="10">
        <f>844+813+747</f>
        <v>2404</v>
      </c>
      <c r="DK22" s="10"/>
      <c r="DL22" s="10">
        <f>745+813+735</f>
        <v>2293</v>
      </c>
      <c r="DM22" s="10">
        <f>812+780+622</f>
        <v>2214</v>
      </c>
      <c r="DN22" s="10">
        <f>730+771+801</f>
        <v>2302</v>
      </c>
      <c r="DO22" s="10">
        <f>825+760+708+39</f>
        <v>2332</v>
      </c>
      <c r="DP22" s="10">
        <f>824+755+775</f>
        <v>2354</v>
      </c>
      <c r="DQ22" s="10"/>
      <c r="DR22" s="9"/>
      <c r="DS22" s="9"/>
      <c r="DT22" s="9"/>
      <c r="DU22" s="9"/>
    </row>
    <row r="24" spans="1:125" s="15" customFormat="1" x14ac:dyDescent="0.25">
      <c r="A24" s="79" t="s">
        <v>736</v>
      </c>
      <c r="B24" s="55"/>
      <c r="C24" s="55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 t="s">
        <v>737</v>
      </c>
      <c r="AY24" s="77" t="s">
        <v>738</v>
      </c>
      <c r="AZ24" s="77" t="s">
        <v>103</v>
      </c>
      <c r="BA24" s="77" t="s">
        <v>739</v>
      </c>
      <c r="BB24" s="77" t="s">
        <v>740</v>
      </c>
      <c r="BC24" s="77" t="s">
        <v>741</v>
      </c>
      <c r="BD24" s="77" t="s">
        <v>742</v>
      </c>
      <c r="BE24" s="77" t="s">
        <v>743</v>
      </c>
      <c r="BF24" s="77" t="s">
        <v>744</v>
      </c>
      <c r="BG24" s="77" t="s">
        <v>745</v>
      </c>
      <c r="BH24" s="77" t="s">
        <v>746</v>
      </c>
      <c r="BI24" s="77" t="s">
        <v>747</v>
      </c>
      <c r="BJ24" s="77" t="s">
        <v>748</v>
      </c>
      <c r="BK24" s="77" t="s">
        <v>749</v>
      </c>
      <c r="BL24" s="77" t="s">
        <v>750</v>
      </c>
      <c r="BM24" s="77" t="s">
        <v>751</v>
      </c>
      <c r="BN24" s="77" t="s">
        <v>752</v>
      </c>
      <c r="BO24" s="77" t="s">
        <v>753</v>
      </c>
      <c r="BP24" s="77" t="s">
        <v>754</v>
      </c>
      <c r="BQ24" s="77" t="s">
        <v>117</v>
      </c>
      <c r="BR24" s="77" t="s">
        <v>755</v>
      </c>
      <c r="BS24" s="77" t="s">
        <v>756</v>
      </c>
      <c r="BT24" s="77" t="s">
        <v>757</v>
      </c>
      <c r="BU24" s="77" t="s">
        <v>758</v>
      </c>
      <c r="BV24" s="77" t="s">
        <v>759</v>
      </c>
      <c r="BW24" s="77" t="s">
        <v>760</v>
      </c>
      <c r="BX24" s="77" t="s">
        <v>761</v>
      </c>
      <c r="BY24" s="77" t="s">
        <v>762</v>
      </c>
      <c r="BZ24" s="77" t="s">
        <v>763</v>
      </c>
      <c r="CA24" s="77" t="s">
        <v>764</v>
      </c>
      <c r="CB24" s="77" t="s">
        <v>125</v>
      </c>
      <c r="CC24" s="77" t="s">
        <v>765</v>
      </c>
      <c r="CD24" s="77" t="s">
        <v>762</v>
      </c>
      <c r="CE24" s="77" t="s">
        <v>766</v>
      </c>
      <c r="CF24" s="77" t="s">
        <v>130</v>
      </c>
      <c r="CG24" s="77" t="s">
        <v>767</v>
      </c>
      <c r="CH24" s="77" t="s">
        <v>768</v>
      </c>
      <c r="CI24" s="77" t="s">
        <v>769</v>
      </c>
      <c r="CJ24" s="77" t="s">
        <v>133</v>
      </c>
      <c r="CK24" s="77" t="s">
        <v>134</v>
      </c>
      <c r="CL24" s="77" t="s">
        <v>135</v>
      </c>
      <c r="CM24" s="77" t="s">
        <v>136</v>
      </c>
      <c r="CN24" s="77" t="s">
        <v>137</v>
      </c>
      <c r="CO24" s="77" t="s">
        <v>770</v>
      </c>
      <c r="CP24" s="77" t="s">
        <v>771</v>
      </c>
      <c r="CQ24" s="77" t="s">
        <v>139</v>
      </c>
      <c r="CR24" s="77" t="s">
        <v>772</v>
      </c>
      <c r="CS24" s="77" t="s">
        <v>773</v>
      </c>
      <c r="CT24" s="77" t="s">
        <v>774</v>
      </c>
      <c r="CU24" s="77" t="s">
        <v>775</v>
      </c>
      <c r="CV24" s="77" t="s">
        <v>132</v>
      </c>
      <c r="CW24" s="77" t="s">
        <v>776</v>
      </c>
      <c r="CX24" s="77" t="s">
        <v>142</v>
      </c>
      <c r="CY24" s="77"/>
      <c r="CZ24" s="77" t="s">
        <v>777</v>
      </c>
      <c r="DA24" s="77" t="s">
        <v>145</v>
      </c>
      <c r="DB24" s="77" t="s">
        <v>146</v>
      </c>
      <c r="DC24" s="77" t="s">
        <v>778</v>
      </c>
      <c r="DD24" s="77" t="s">
        <v>148</v>
      </c>
      <c r="DE24" s="77" t="s">
        <v>149</v>
      </c>
      <c r="DF24" s="77" t="s">
        <v>150</v>
      </c>
      <c r="DG24" s="77" t="s">
        <v>151</v>
      </c>
      <c r="DH24" s="77" t="s">
        <v>779</v>
      </c>
      <c r="DI24" s="77" t="s">
        <v>153</v>
      </c>
      <c r="DJ24" s="77" t="s">
        <v>154</v>
      </c>
      <c r="DK24" s="77"/>
      <c r="DL24" s="77" t="s">
        <v>155</v>
      </c>
      <c r="DM24" s="77" t="s">
        <v>780</v>
      </c>
      <c r="DN24" s="77" t="s">
        <v>157</v>
      </c>
      <c r="DO24" s="77" t="s">
        <v>158</v>
      </c>
      <c r="DP24" s="77" t="s">
        <v>159</v>
      </c>
      <c r="DQ24" s="77"/>
      <c r="DR24" s="78"/>
      <c r="DS24" s="78"/>
      <c r="DT24" s="78"/>
      <c r="DU24" s="78"/>
    </row>
    <row r="25" spans="1:125" x14ac:dyDescent="0.25">
      <c r="A25" s="20">
        <v>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 t="s">
        <v>781</v>
      </c>
      <c r="AY25" s="20" t="s">
        <v>782</v>
      </c>
      <c r="AZ25" s="20" t="s">
        <v>205</v>
      </c>
      <c r="BA25" s="20" t="s">
        <v>783</v>
      </c>
      <c r="BB25" s="20" t="s">
        <v>784</v>
      </c>
      <c r="BC25" s="20" t="s">
        <v>785</v>
      </c>
      <c r="BD25" s="20" t="s">
        <v>786</v>
      </c>
      <c r="BE25" s="20" t="s">
        <v>787</v>
      </c>
      <c r="BF25" s="20" t="s">
        <v>788</v>
      </c>
      <c r="BG25" s="20" t="s">
        <v>789</v>
      </c>
      <c r="BH25" s="20" t="s">
        <v>790</v>
      </c>
      <c r="BI25" s="20" t="s">
        <v>791</v>
      </c>
      <c r="BJ25" s="20" t="s">
        <v>792</v>
      </c>
      <c r="BK25" s="20" t="s">
        <v>793</v>
      </c>
      <c r="BL25" s="20" t="s">
        <v>794</v>
      </c>
      <c r="BM25" s="20" t="s">
        <v>795</v>
      </c>
      <c r="BN25" s="20" t="s">
        <v>796</v>
      </c>
      <c r="BO25" s="20" t="s">
        <v>797</v>
      </c>
      <c r="BP25" s="20" t="s">
        <v>798</v>
      </c>
      <c r="BQ25" s="20" t="s">
        <v>214</v>
      </c>
      <c r="BR25" s="20" t="s">
        <v>799</v>
      </c>
      <c r="BS25" s="20" t="s">
        <v>800</v>
      </c>
      <c r="BT25" s="20" t="s">
        <v>565</v>
      </c>
      <c r="BU25" s="20" t="s">
        <v>801</v>
      </c>
      <c r="BV25" s="20" t="s">
        <v>802</v>
      </c>
      <c r="BW25" s="20" t="s">
        <v>803</v>
      </c>
      <c r="BX25" s="20" t="s">
        <v>728</v>
      </c>
      <c r="BY25" s="20" t="s">
        <v>804</v>
      </c>
      <c r="BZ25" s="20" t="s">
        <v>805</v>
      </c>
      <c r="CA25" s="20" t="s">
        <v>806</v>
      </c>
      <c r="CB25" s="20" t="s">
        <v>218</v>
      </c>
      <c r="CC25" s="20" t="s">
        <v>807</v>
      </c>
      <c r="CD25" s="20" t="s">
        <v>808</v>
      </c>
      <c r="CE25" s="20" t="s">
        <v>809</v>
      </c>
      <c r="CF25" s="20" t="s">
        <v>222</v>
      </c>
      <c r="CG25" s="20" t="s">
        <v>810</v>
      </c>
      <c r="CH25" s="20" t="s">
        <v>811</v>
      </c>
      <c r="CI25" s="20" t="s">
        <v>640</v>
      </c>
      <c r="CJ25" s="20" t="s">
        <v>226</v>
      </c>
      <c r="CK25" s="20" t="s">
        <v>227</v>
      </c>
      <c r="CL25" s="20" t="s">
        <v>228</v>
      </c>
      <c r="CM25" s="20" t="s">
        <v>229</v>
      </c>
      <c r="CN25" s="20" t="s">
        <v>226</v>
      </c>
      <c r="CO25" s="20" t="s">
        <v>812</v>
      </c>
      <c r="CP25" s="20" t="s">
        <v>813</v>
      </c>
      <c r="CQ25" s="20" t="s">
        <v>231</v>
      </c>
      <c r="CR25" s="20" t="s">
        <v>814</v>
      </c>
      <c r="CS25" s="20" t="s">
        <v>815</v>
      </c>
      <c r="CT25" s="20" t="s">
        <v>816</v>
      </c>
      <c r="CU25" s="20" t="s">
        <v>817</v>
      </c>
      <c r="CV25" s="20" t="s">
        <v>235</v>
      </c>
      <c r="CW25" s="20" t="s">
        <v>818</v>
      </c>
      <c r="CX25" s="20" t="s">
        <v>237</v>
      </c>
      <c r="CY25" s="20"/>
      <c r="CZ25" s="20" t="s">
        <v>819</v>
      </c>
      <c r="DA25" s="20" t="s">
        <v>239</v>
      </c>
      <c r="DB25" s="20" t="s">
        <v>240</v>
      </c>
      <c r="DC25" s="20" t="s">
        <v>820</v>
      </c>
      <c r="DD25" s="20" t="s">
        <v>241</v>
      </c>
      <c r="DE25" s="20" t="s">
        <v>242</v>
      </c>
      <c r="DF25" s="20" t="s">
        <v>243</v>
      </c>
      <c r="DG25" s="20" t="s">
        <v>244</v>
      </c>
      <c r="DH25" s="51" t="s">
        <v>821</v>
      </c>
      <c r="DI25" s="20" t="s">
        <v>245</v>
      </c>
      <c r="DJ25" s="20" t="s">
        <v>246</v>
      </c>
      <c r="DK25" s="20"/>
      <c r="DL25" s="20" t="s">
        <v>247</v>
      </c>
      <c r="DM25" s="20" t="s">
        <v>822</v>
      </c>
      <c r="DN25" s="20" t="s">
        <v>247</v>
      </c>
      <c r="DO25" s="20" t="s">
        <v>248</v>
      </c>
      <c r="DP25" s="20" t="s">
        <v>245</v>
      </c>
      <c r="DQ25" s="20"/>
      <c r="DR25" s="20"/>
      <c r="DS25" s="20"/>
      <c r="DT25" s="20"/>
      <c r="DU25" s="20"/>
    </row>
    <row r="26" spans="1:125" x14ac:dyDescent="0.25">
      <c r="A26" s="20">
        <v>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 t="s">
        <v>823</v>
      </c>
      <c r="AY26" s="20" t="s">
        <v>824</v>
      </c>
      <c r="AZ26" s="20" t="s">
        <v>288</v>
      </c>
      <c r="BA26" s="20" t="s">
        <v>825</v>
      </c>
      <c r="BB26" s="20" t="s">
        <v>826</v>
      </c>
      <c r="BC26" s="20" t="s">
        <v>827</v>
      </c>
      <c r="BD26" s="20" t="s">
        <v>828</v>
      </c>
      <c r="BE26" s="20" t="s">
        <v>829</v>
      </c>
      <c r="BF26" s="20" t="s">
        <v>830</v>
      </c>
      <c r="BG26" s="20" t="s">
        <v>831</v>
      </c>
      <c r="BH26" s="20" t="s">
        <v>832</v>
      </c>
      <c r="BI26" s="20" t="s">
        <v>833</v>
      </c>
      <c r="BJ26" s="20" t="s">
        <v>834</v>
      </c>
      <c r="BK26" s="20" t="s">
        <v>546</v>
      </c>
      <c r="BL26" s="20" t="s">
        <v>835</v>
      </c>
      <c r="BM26" s="20" t="s">
        <v>836</v>
      </c>
      <c r="BN26" s="20" t="s">
        <v>837</v>
      </c>
      <c r="BO26" s="20" t="s">
        <v>838</v>
      </c>
      <c r="BP26" s="20" t="s">
        <v>839</v>
      </c>
      <c r="BQ26" s="20" t="s">
        <v>299</v>
      </c>
      <c r="BR26" s="20" t="s">
        <v>840</v>
      </c>
      <c r="BS26" s="20" t="s">
        <v>841</v>
      </c>
      <c r="BT26" s="20" t="s">
        <v>781</v>
      </c>
      <c r="BU26" s="20" t="s">
        <v>842</v>
      </c>
      <c r="BV26" s="20" t="s">
        <v>843</v>
      </c>
      <c r="BW26" s="20" t="s">
        <v>844</v>
      </c>
      <c r="BX26" s="20" t="s">
        <v>845</v>
      </c>
      <c r="BY26" s="20" t="s">
        <v>846</v>
      </c>
      <c r="BZ26" s="20" t="s">
        <v>847</v>
      </c>
      <c r="CA26" s="20" t="s">
        <v>848</v>
      </c>
      <c r="CB26" s="20" t="s">
        <v>306</v>
      </c>
      <c r="CC26" s="20" t="s">
        <v>849</v>
      </c>
      <c r="CD26" s="20" t="s">
        <v>850</v>
      </c>
      <c r="CE26" s="20" t="s">
        <v>851</v>
      </c>
      <c r="CF26" s="20" t="s">
        <v>309</v>
      </c>
      <c r="CG26" s="20" t="s">
        <v>852</v>
      </c>
      <c r="CH26" s="20" t="s">
        <v>853</v>
      </c>
      <c r="CI26" s="20" t="s">
        <v>854</v>
      </c>
      <c r="CJ26" s="20" t="s">
        <v>312</v>
      </c>
      <c r="CK26" s="20" t="s">
        <v>224</v>
      </c>
      <c r="CL26" s="20" t="s">
        <v>232</v>
      </c>
      <c r="CM26" s="20" t="s">
        <v>313</v>
      </c>
      <c r="CN26" s="20" t="s">
        <v>232</v>
      </c>
      <c r="CO26" s="20" t="s">
        <v>387</v>
      </c>
      <c r="CP26" s="20" t="s">
        <v>855</v>
      </c>
      <c r="CQ26" s="20" t="s">
        <v>316</v>
      </c>
      <c r="CR26" s="20" t="s">
        <v>856</v>
      </c>
      <c r="CS26" s="20" t="s">
        <v>857</v>
      </c>
      <c r="CT26" s="20" t="s">
        <v>858</v>
      </c>
      <c r="CU26" s="20" t="s">
        <v>859</v>
      </c>
      <c r="CV26" s="20" t="s">
        <v>319</v>
      </c>
      <c r="CW26" s="20" t="s">
        <v>860</v>
      </c>
      <c r="CX26" s="20" t="s">
        <v>320</v>
      </c>
      <c r="CY26" s="20"/>
      <c r="CZ26" s="20" t="s">
        <v>861</v>
      </c>
      <c r="DA26" s="20" t="s">
        <v>323</v>
      </c>
      <c r="DB26" s="20" t="s">
        <v>324</v>
      </c>
      <c r="DC26" s="20" t="s">
        <v>862</v>
      </c>
      <c r="DD26" s="20" t="s">
        <v>245</v>
      </c>
      <c r="DE26" s="20" t="s">
        <v>326</v>
      </c>
      <c r="DF26" s="20" t="s">
        <v>247</v>
      </c>
      <c r="DG26" s="20" t="s">
        <v>238</v>
      </c>
      <c r="DH26" s="51" t="s">
        <v>863</v>
      </c>
      <c r="DI26" s="20" t="s">
        <v>327</v>
      </c>
      <c r="DJ26" s="20" t="s">
        <v>328</v>
      </c>
      <c r="DK26" s="20"/>
      <c r="DL26" s="20" t="s">
        <v>235</v>
      </c>
      <c r="DM26" s="20" t="s">
        <v>864</v>
      </c>
      <c r="DN26" s="20" t="s">
        <v>235</v>
      </c>
      <c r="DO26" s="20" t="s">
        <v>329</v>
      </c>
      <c r="DP26" s="20" t="s">
        <v>330</v>
      </c>
      <c r="DQ26" s="20"/>
      <c r="DR26" s="20"/>
      <c r="DS26" s="20"/>
      <c r="DT26" s="20"/>
      <c r="DU26" s="20"/>
    </row>
    <row r="27" spans="1:125" x14ac:dyDescent="0.25">
      <c r="A27" s="20">
        <v>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 t="s">
        <v>865</v>
      </c>
      <c r="AY27" s="20" t="s">
        <v>866</v>
      </c>
      <c r="AZ27" s="20" t="s">
        <v>198</v>
      </c>
      <c r="BA27" s="20" t="s">
        <v>867</v>
      </c>
      <c r="BB27" s="20" t="s">
        <v>868</v>
      </c>
      <c r="BC27" s="20" t="s">
        <v>869</v>
      </c>
      <c r="BD27" s="20" t="s">
        <v>870</v>
      </c>
      <c r="BE27" s="20" t="s">
        <v>871</v>
      </c>
      <c r="BF27" s="20" t="s">
        <v>872</v>
      </c>
      <c r="BG27" s="20" t="s">
        <v>873</v>
      </c>
      <c r="BH27" s="20" t="s">
        <v>874</v>
      </c>
      <c r="BI27" s="20" t="s">
        <v>875</v>
      </c>
      <c r="BJ27" s="20" t="s">
        <v>690</v>
      </c>
      <c r="BK27" s="20" t="s">
        <v>876</v>
      </c>
      <c r="BL27" s="20" t="s">
        <v>877</v>
      </c>
      <c r="BM27" s="20" t="s">
        <v>878</v>
      </c>
      <c r="BN27" s="20" t="s">
        <v>879</v>
      </c>
      <c r="BO27" s="20" t="s">
        <v>880</v>
      </c>
      <c r="BP27" s="20" t="s">
        <v>881</v>
      </c>
      <c r="BQ27" s="20" t="s">
        <v>380</v>
      </c>
      <c r="BR27" s="20" t="s">
        <v>882</v>
      </c>
      <c r="BS27" s="20" t="s">
        <v>883</v>
      </c>
      <c r="BT27" s="20" t="s">
        <v>221</v>
      </c>
      <c r="BU27" s="20" t="s">
        <v>884</v>
      </c>
      <c r="BV27" s="20" t="s">
        <v>885</v>
      </c>
      <c r="BW27" s="20" t="s">
        <v>886</v>
      </c>
      <c r="BX27" s="20" t="s">
        <v>887</v>
      </c>
      <c r="BY27" s="20" t="s">
        <v>888</v>
      </c>
      <c r="BZ27" s="20" t="s">
        <v>889</v>
      </c>
      <c r="CA27" s="20" t="s">
        <v>890</v>
      </c>
      <c r="CB27" s="20" t="s">
        <v>382</v>
      </c>
      <c r="CC27" s="20" t="s">
        <v>891</v>
      </c>
      <c r="CD27" s="20" t="s">
        <v>892</v>
      </c>
      <c r="CE27" s="20" t="s">
        <v>893</v>
      </c>
      <c r="CF27" s="20" t="s">
        <v>385</v>
      </c>
      <c r="CG27" s="20" t="s">
        <v>894</v>
      </c>
      <c r="CH27" s="20" t="s">
        <v>895</v>
      </c>
      <c r="CI27" s="20" t="s">
        <v>896</v>
      </c>
      <c r="CJ27" s="20" t="s">
        <v>223</v>
      </c>
      <c r="CK27" s="20" t="s">
        <v>223</v>
      </c>
      <c r="CL27" s="20" t="s">
        <v>387</v>
      </c>
      <c r="CM27" s="20" t="s">
        <v>388</v>
      </c>
      <c r="CN27" s="20" t="s">
        <v>218</v>
      </c>
      <c r="CO27" s="20" t="s">
        <v>897</v>
      </c>
      <c r="CP27" s="20" t="s">
        <v>898</v>
      </c>
      <c r="CQ27" s="20" t="s">
        <v>244</v>
      </c>
      <c r="CR27" s="20" t="s">
        <v>899</v>
      </c>
      <c r="CS27" s="20" t="s">
        <v>900</v>
      </c>
      <c r="CT27" s="20" t="s">
        <v>901</v>
      </c>
      <c r="CU27" s="20" t="s">
        <v>902</v>
      </c>
      <c r="CV27" s="20" t="s">
        <v>391</v>
      </c>
      <c r="CW27" s="20" t="s">
        <v>903</v>
      </c>
      <c r="CX27" s="20" t="s">
        <v>311</v>
      </c>
      <c r="CY27" s="20"/>
      <c r="CZ27" s="20" t="s">
        <v>904</v>
      </c>
      <c r="DA27" s="20" t="s">
        <v>394</v>
      </c>
      <c r="DB27" s="20" t="s">
        <v>321</v>
      </c>
      <c r="DC27" s="20" t="s">
        <v>905</v>
      </c>
      <c r="DD27" s="20" t="s">
        <v>395</v>
      </c>
      <c r="DE27" s="20" t="s">
        <v>396</v>
      </c>
      <c r="DF27" s="20" t="s">
        <v>397</v>
      </c>
      <c r="DG27" s="20" t="s">
        <v>232</v>
      </c>
      <c r="DH27" s="20" t="s">
        <v>906</v>
      </c>
      <c r="DI27" s="20" t="s">
        <v>399</v>
      </c>
      <c r="DJ27" s="20" t="s">
        <v>247</v>
      </c>
      <c r="DK27" s="20"/>
      <c r="DL27" s="20" t="s">
        <v>400</v>
      </c>
      <c r="DM27" s="20" t="s">
        <v>236</v>
      </c>
      <c r="DN27" s="20" t="s">
        <v>400</v>
      </c>
      <c r="DO27" s="20" t="s">
        <v>401</v>
      </c>
      <c r="DP27" s="20" t="s">
        <v>399</v>
      </c>
      <c r="DQ27" s="20"/>
      <c r="DR27" s="20"/>
      <c r="DS27" s="20"/>
      <c r="DT27" s="20"/>
      <c r="DU27" s="20"/>
    </row>
    <row r="28" spans="1:125" x14ac:dyDescent="0.25">
      <c r="A28" s="20">
        <v>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 t="s">
        <v>907</v>
      </c>
      <c r="AY28" s="20" t="s">
        <v>908</v>
      </c>
      <c r="AZ28" s="20" t="s">
        <v>439</v>
      </c>
      <c r="BA28" s="20" t="s">
        <v>909</v>
      </c>
      <c r="BB28" s="20" t="s">
        <v>910</v>
      </c>
      <c r="BC28" s="20" t="s">
        <v>911</v>
      </c>
      <c r="BD28" s="20" t="s">
        <v>912</v>
      </c>
      <c r="BE28" s="20" t="s">
        <v>913</v>
      </c>
      <c r="BF28" s="20" t="s">
        <v>914</v>
      </c>
      <c r="BG28" s="20" t="s">
        <v>915</v>
      </c>
      <c r="BH28" s="20" t="s">
        <v>916</v>
      </c>
      <c r="BI28" s="20" t="s">
        <v>917</v>
      </c>
      <c r="BJ28" s="20" t="s">
        <v>918</v>
      </c>
      <c r="BK28" s="20" t="s">
        <v>919</v>
      </c>
      <c r="BL28" s="20" t="s">
        <v>920</v>
      </c>
      <c r="BM28" s="20" t="s">
        <v>921</v>
      </c>
      <c r="BN28" s="20" t="s">
        <v>922</v>
      </c>
      <c r="BO28" s="20" t="s">
        <v>923</v>
      </c>
      <c r="BP28" s="20" t="s">
        <v>924</v>
      </c>
      <c r="BQ28" s="20" t="s">
        <v>232</v>
      </c>
      <c r="BR28" s="20" t="s">
        <v>925</v>
      </c>
      <c r="BS28" s="20" t="s">
        <v>926</v>
      </c>
      <c r="BT28" s="20" t="s">
        <v>927</v>
      </c>
      <c r="BU28" s="20" t="s">
        <v>928</v>
      </c>
      <c r="BV28" s="20" t="s">
        <v>929</v>
      </c>
      <c r="BW28" s="20" t="s">
        <v>930</v>
      </c>
      <c r="BX28" s="20" t="s">
        <v>931</v>
      </c>
      <c r="BY28" s="20" t="s">
        <v>892</v>
      </c>
      <c r="BZ28" s="20" t="s">
        <v>932</v>
      </c>
      <c r="CA28" s="20" t="s">
        <v>933</v>
      </c>
      <c r="CB28" s="20" t="s">
        <v>446</v>
      </c>
      <c r="CC28" s="20" t="s">
        <v>934</v>
      </c>
      <c r="CD28" s="20" t="s">
        <v>935</v>
      </c>
      <c r="CE28" s="20" t="s">
        <v>936</v>
      </c>
      <c r="CF28" s="20" t="s">
        <v>225</v>
      </c>
      <c r="CG28" s="20" t="s">
        <v>937</v>
      </c>
      <c r="CH28" s="20" t="s">
        <v>938</v>
      </c>
      <c r="CI28" s="20" t="s">
        <v>939</v>
      </c>
      <c r="CJ28" s="20" t="s">
        <v>450</v>
      </c>
      <c r="CK28" s="20" t="s">
        <v>451</v>
      </c>
      <c r="CL28" s="20" t="s">
        <v>311</v>
      </c>
      <c r="CM28" s="20" t="s">
        <v>452</v>
      </c>
      <c r="CN28" s="20" t="s">
        <v>453</v>
      </c>
      <c r="CO28" s="20" t="s">
        <v>700</v>
      </c>
      <c r="CP28" s="20" t="s">
        <v>940</v>
      </c>
      <c r="CQ28" s="20" t="s">
        <v>235</v>
      </c>
      <c r="CR28" s="20" t="s">
        <v>941</v>
      </c>
      <c r="CS28" s="20" t="s">
        <v>942</v>
      </c>
      <c r="CT28" s="20" t="s">
        <v>943</v>
      </c>
      <c r="CU28" s="20" t="s">
        <v>944</v>
      </c>
      <c r="CV28" s="20" t="s">
        <v>232</v>
      </c>
      <c r="CW28" s="20" t="s">
        <v>945</v>
      </c>
      <c r="CX28" s="20" t="s">
        <v>459</v>
      </c>
      <c r="CY28" s="20"/>
      <c r="CZ28" s="20" t="s">
        <v>946</v>
      </c>
      <c r="DA28" s="20" t="s">
        <v>461</v>
      </c>
      <c r="DB28" s="20" t="s">
        <v>460</v>
      </c>
      <c r="DC28" s="20" t="s">
        <v>947</v>
      </c>
      <c r="DD28" s="20" t="s">
        <v>463</v>
      </c>
      <c r="DE28" s="20" t="s">
        <v>464</v>
      </c>
      <c r="DF28" s="20" t="s">
        <v>465</v>
      </c>
      <c r="DG28" s="20" t="s">
        <v>466</v>
      </c>
      <c r="DH28" s="20" t="s">
        <v>948</v>
      </c>
      <c r="DI28" s="20" t="s">
        <v>467</v>
      </c>
      <c r="DJ28" s="20" t="s">
        <v>235</v>
      </c>
      <c r="DK28" s="20"/>
      <c r="DL28" s="20" t="s">
        <v>468</v>
      </c>
      <c r="DM28" s="20" t="s">
        <v>246</v>
      </c>
      <c r="DN28" s="20" t="s">
        <v>468</v>
      </c>
      <c r="DO28" s="20" t="s">
        <v>330</v>
      </c>
      <c r="DP28" s="20" t="s">
        <v>469</v>
      </c>
      <c r="DQ28" s="20"/>
      <c r="DR28" s="20"/>
      <c r="DS28" s="20"/>
      <c r="DT28" s="20"/>
      <c r="DU28" s="20"/>
    </row>
    <row r="29" spans="1:125" x14ac:dyDescent="0.25">
      <c r="A29" s="20">
        <v>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 t="s">
        <v>949</v>
      </c>
      <c r="AY29" s="20" t="s">
        <v>950</v>
      </c>
      <c r="AZ29" s="20" t="s">
        <v>372</v>
      </c>
      <c r="BA29" s="20" t="s">
        <v>951</v>
      </c>
      <c r="BB29" s="20" t="s">
        <v>952</v>
      </c>
      <c r="BC29" s="20" t="s">
        <v>953</v>
      </c>
      <c r="BD29" s="20" t="s">
        <v>954</v>
      </c>
      <c r="BE29" s="20" t="s">
        <v>955</v>
      </c>
      <c r="BF29" s="20" t="s">
        <v>956</v>
      </c>
      <c r="BG29" s="20" t="s">
        <v>957</v>
      </c>
      <c r="BH29" s="20" t="s">
        <v>912</v>
      </c>
      <c r="BI29" s="20" t="s">
        <v>958</v>
      </c>
      <c r="BJ29" s="20" t="s">
        <v>959</v>
      </c>
      <c r="BK29" s="20" t="s">
        <v>960</v>
      </c>
      <c r="BL29" s="20" t="s">
        <v>961</v>
      </c>
      <c r="BM29" s="20" t="s">
        <v>962</v>
      </c>
      <c r="BN29" s="20" t="s">
        <v>963</v>
      </c>
      <c r="BO29" s="20" t="s">
        <v>964</v>
      </c>
      <c r="BP29" s="20" t="s">
        <v>965</v>
      </c>
      <c r="BQ29" s="20" t="s">
        <v>509</v>
      </c>
      <c r="BR29" s="20" t="s">
        <v>966</v>
      </c>
      <c r="BS29" s="20" t="s">
        <v>967</v>
      </c>
      <c r="BT29" s="20" t="s">
        <v>968</v>
      </c>
      <c r="BU29" s="20" t="s">
        <v>969</v>
      </c>
      <c r="BV29" s="20" t="s">
        <v>630</v>
      </c>
      <c r="BW29" s="20" t="s">
        <v>970</v>
      </c>
      <c r="BX29" s="20" t="s">
        <v>971</v>
      </c>
      <c r="BY29" s="20" t="s">
        <v>972</v>
      </c>
      <c r="BZ29" s="20" t="s">
        <v>973</v>
      </c>
      <c r="CA29" s="20" t="s">
        <v>974</v>
      </c>
      <c r="CB29" s="20" t="s">
        <v>512</v>
      </c>
      <c r="CC29" s="20" t="s">
        <v>975</v>
      </c>
      <c r="CD29" s="20" t="s">
        <v>976</v>
      </c>
      <c r="CE29" s="20" t="s">
        <v>977</v>
      </c>
      <c r="CF29" s="20" t="s">
        <v>223</v>
      </c>
      <c r="CG29" s="20" t="s">
        <v>978</v>
      </c>
      <c r="CH29" s="20" t="s">
        <v>979</v>
      </c>
      <c r="CI29" s="20" t="s">
        <v>980</v>
      </c>
      <c r="CJ29" s="20" t="s">
        <v>225</v>
      </c>
      <c r="CK29" s="20" t="s">
        <v>225</v>
      </c>
      <c r="CL29" s="20" t="s">
        <v>453</v>
      </c>
      <c r="CM29" s="20" t="s">
        <v>514</v>
      </c>
      <c r="CN29" s="20" t="s">
        <v>515</v>
      </c>
      <c r="CO29" s="20" t="s">
        <v>311</v>
      </c>
      <c r="CP29" s="20" t="s">
        <v>981</v>
      </c>
      <c r="CQ29" s="20" t="s">
        <v>517</v>
      </c>
      <c r="CR29" s="20" t="s">
        <v>982</v>
      </c>
      <c r="CS29" s="20" t="s">
        <v>983</v>
      </c>
      <c r="CT29" s="20" t="s">
        <v>984</v>
      </c>
      <c r="CU29" s="20" t="s">
        <v>985</v>
      </c>
      <c r="CV29" s="20" t="s">
        <v>311</v>
      </c>
      <c r="CW29" s="20" t="s">
        <v>986</v>
      </c>
      <c r="CX29" s="20" t="s">
        <v>233</v>
      </c>
      <c r="CY29" s="20"/>
      <c r="CZ29" s="20" t="s">
        <v>735</v>
      </c>
      <c r="DA29" s="20" t="s">
        <v>519</v>
      </c>
      <c r="DB29" s="20" t="s">
        <v>518</v>
      </c>
      <c r="DC29" s="20" t="s">
        <v>987</v>
      </c>
      <c r="DD29" s="20" t="s">
        <v>520</v>
      </c>
      <c r="DE29" s="20" t="s">
        <v>235</v>
      </c>
      <c r="DF29" s="20" t="s">
        <v>459</v>
      </c>
      <c r="DG29" s="20" t="s">
        <v>240</v>
      </c>
      <c r="DH29" s="20" t="s">
        <v>988</v>
      </c>
      <c r="DI29" s="20" t="s">
        <v>311</v>
      </c>
      <c r="DJ29" s="20" t="s">
        <v>468</v>
      </c>
      <c r="DK29" s="20"/>
      <c r="DL29" s="20" t="s">
        <v>467</v>
      </c>
      <c r="DM29" s="20" t="s">
        <v>586</v>
      </c>
      <c r="DN29" s="20" t="s">
        <v>467</v>
      </c>
      <c r="DO29" s="20" t="s">
        <v>521</v>
      </c>
      <c r="DP29" s="20" t="s">
        <v>467</v>
      </c>
      <c r="DQ29" s="20"/>
      <c r="DR29" s="20"/>
      <c r="DS29" s="20"/>
      <c r="DT29" s="20"/>
      <c r="DU29" s="20"/>
    </row>
    <row r="30" spans="1:125" x14ac:dyDescent="0.25">
      <c r="A30" s="21" t="s">
        <v>522</v>
      </c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>
        <f>2868+434</f>
        <v>3302</v>
      </c>
      <c r="AY30" s="22">
        <f>584+558+513+604+502+408</f>
        <v>3169</v>
      </c>
      <c r="AZ30" s="22">
        <f>3099+89</f>
        <v>3188</v>
      </c>
      <c r="BA30" s="22">
        <f>572+582+481+502+527+557</f>
        <v>3221</v>
      </c>
      <c r="BB30" s="22">
        <f>656+510+543+479+534+504</f>
        <v>3226</v>
      </c>
      <c r="BC30" s="22">
        <f>2906+396</f>
        <v>3302</v>
      </c>
      <c r="BD30" s="22">
        <f>531+549+516+617+595+374</f>
        <v>3182</v>
      </c>
      <c r="BE30" s="22">
        <f>2725+526</f>
        <v>3251</v>
      </c>
      <c r="BF30" s="22">
        <f>546+583+487+547+538+458</f>
        <v>3159</v>
      </c>
      <c r="BG30" s="22">
        <f>2489+681</f>
        <v>3170</v>
      </c>
      <c r="BH30" s="22">
        <f>543+553+489+639+615+372</f>
        <v>3211</v>
      </c>
      <c r="BI30" s="22">
        <f>522+511+547+500+715+417</f>
        <v>3212</v>
      </c>
      <c r="BJ30" s="22">
        <f>3024+204</f>
        <v>3228</v>
      </c>
      <c r="BK30" s="22">
        <f>2558+583</f>
        <v>3141</v>
      </c>
      <c r="BL30" s="22">
        <f>2700+506</f>
        <v>3206</v>
      </c>
      <c r="BM30" s="22">
        <f>594+561+635+620+642+309</f>
        <v>3361</v>
      </c>
      <c r="BN30" s="22">
        <f>638+632+587+551+545+331</f>
        <v>3284</v>
      </c>
      <c r="BO30" s="22">
        <f>2725+487</f>
        <v>3212</v>
      </c>
      <c r="BP30" s="22">
        <f>2649+487</f>
        <v>3136</v>
      </c>
      <c r="BQ30" s="22">
        <f>737+647+545+781+685+0</f>
        <v>3395</v>
      </c>
      <c r="BR30" s="22">
        <f>2763+516</f>
        <v>3279</v>
      </c>
      <c r="BS30" s="22">
        <f>2956+328</f>
        <v>3284</v>
      </c>
      <c r="BT30" s="22">
        <v>3234</v>
      </c>
      <c r="BU30" s="22">
        <f>583+554+522+636+612+535</f>
        <v>3442</v>
      </c>
      <c r="BV30" s="22">
        <f>3081+172</f>
        <v>3253</v>
      </c>
      <c r="BW30" s="22">
        <v>3356</v>
      </c>
      <c r="BX30" s="22">
        <v>3342</v>
      </c>
      <c r="BY30" s="22">
        <v>3218</v>
      </c>
      <c r="BZ30" s="22">
        <v>3226</v>
      </c>
      <c r="CA30" s="22">
        <f>552+612+485+473+562+720</f>
        <v>3404</v>
      </c>
      <c r="CB30" s="22">
        <f>769+692+542+692+742+54</f>
        <v>3491</v>
      </c>
      <c r="CC30" s="22">
        <f>476+558+411+478+532+864</f>
        <v>3319</v>
      </c>
      <c r="CD30" s="22">
        <f>2993+504</f>
        <v>3497</v>
      </c>
      <c r="CE30" s="22">
        <v>3573</v>
      </c>
      <c r="CF30" s="22">
        <v>3508</v>
      </c>
      <c r="CG30" s="22">
        <v>3441</v>
      </c>
      <c r="CH30" s="22">
        <v>3422</v>
      </c>
      <c r="CI30" s="22">
        <v>3501</v>
      </c>
      <c r="CJ30" s="22">
        <v>3376</v>
      </c>
      <c r="CK30" s="22">
        <v>3441</v>
      </c>
      <c r="CL30" s="22">
        <v>3491</v>
      </c>
      <c r="CM30" s="22">
        <v>3559</v>
      </c>
      <c r="CN30" s="22">
        <v>3375</v>
      </c>
      <c r="CO30" s="22">
        <v>3440</v>
      </c>
      <c r="CP30" s="22">
        <v>3594</v>
      </c>
      <c r="CQ30" s="22">
        <v>3512</v>
      </c>
      <c r="CR30" s="22">
        <v>3352</v>
      </c>
      <c r="CS30" s="22">
        <f>3043+54</f>
        <v>3097</v>
      </c>
      <c r="CT30" s="22">
        <f>3306+97</f>
        <v>3403</v>
      </c>
      <c r="CU30" s="22">
        <f>2925+450</f>
        <v>3375</v>
      </c>
      <c r="CV30" s="22">
        <v>3625</v>
      </c>
      <c r="CW30" s="22">
        <v>3518</v>
      </c>
      <c r="CX30" s="22">
        <f>3512+66</f>
        <v>3578</v>
      </c>
      <c r="CY30" s="22"/>
      <c r="CZ30" s="22">
        <f>2971+297</f>
        <v>3268</v>
      </c>
      <c r="DA30" s="22">
        <f>3244+204</f>
        <v>3448</v>
      </c>
      <c r="DB30" s="22">
        <f>3169+9</f>
        <v>3178</v>
      </c>
      <c r="DC30" s="22">
        <f>2303+1005</f>
        <v>3308</v>
      </c>
      <c r="DD30" s="22">
        <f>3417+5</f>
        <v>3422</v>
      </c>
      <c r="DE30" s="22">
        <f>3413+34</f>
        <v>3447</v>
      </c>
      <c r="DF30" s="22">
        <v>3376</v>
      </c>
      <c r="DG30" s="22">
        <f>3317+8</f>
        <v>3325</v>
      </c>
      <c r="DH30" s="22">
        <f>2815+752</f>
        <v>3567</v>
      </c>
      <c r="DI30" s="22">
        <v>3677</v>
      </c>
      <c r="DJ30" s="22">
        <v>3459</v>
      </c>
      <c r="DK30" s="22"/>
      <c r="DL30" s="22">
        <f>3686+10</f>
        <v>3696</v>
      </c>
      <c r="DM30" s="22">
        <f>3366+144</f>
        <v>3510</v>
      </c>
      <c r="DN30" s="22">
        <f>3594+13</f>
        <v>3607</v>
      </c>
      <c r="DO30" s="22">
        <f>3530+15</f>
        <v>3545</v>
      </c>
      <c r="DP30" s="22">
        <v>3763</v>
      </c>
      <c r="DQ30" s="22"/>
      <c r="DR30" s="21"/>
      <c r="DS30" s="21"/>
      <c r="DT30" s="21"/>
      <c r="DU30" s="21"/>
    </row>
    <row r="31" spans="1:125" x14ac:dyDescent="0.25">
      <c r="A31" s="23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3"/>
      <c r="DS31" s="23"/>
      <c r="DT31" s="23"/>
      <c r="DU31" s="23"/>
    </row>
    <row r="32" spans="1:125" x14ac:dyDescent="0.25">
      <c r="A32" s="16" t="s">
        <v>989</v>
      </c>
      <c r="B32" s="16"/>
      <c r="C32" s="16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</row>
    <row r="33" spans="1:125" x14ac:dyDescent="0.25">
      <c r="A33" s="20">
        <v>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 t="s">
        <v>990</v>
      </c>
      <c r="AY33" s="20" t="s">
        <v>991</v>
      </c>
      <c r="AZ33" s="20" t="s">
        <v>992</v>
      </c>
      <c r="BA33" s="20" t="s">
        <v>993</v>
      </c>
      <c r="BB33" s="20" t="s">
        <v>994</v>
      </c>
      <c r="BC33" s="20" t="s">
        <v>995</v>
      </c>
      <c r="BD33" s="20" t="s">
        <v>996</v>
      </c>
      <c r="BE33" s="20" t="s">
        <v>997</v>
      </c>
      <c r="BF33" s="20" t="s">
        <v>998</v>
      </c>
      <c r="BG33" s="20" t="s">
        <v>999</v>
      </c>
      <c r="BH33" s="20" t="s">
        <v>1000</v>
      </c>
      <c r="BI33" s="20" t="s">
        <v>558</v>
      </c>
      <c r="BJ33" s="20" t="s">
        <v>1001</v>
      </c>
      <c r="BK33" s="20" t="s">
        <v>1002</v>
      </c>
      <c r="BL33" s="20" t="s">
        <v>1003</v>
      </c>
      <c r="BM33" s="20" t="s">
        <v>1004</v>
      </c>
      <c r="BN33" s="20" t="s">
        <v>1005</v>
      </c>
      <c r="BO33" s="20" t="s">
        <v>1006</v>
      </c>
      <c r="BP33" s="20" t="s">
        <v>1007</v>
      </c>
      <c r="BQ33" s="20" t="s">
        <v>1008</v>
      </c>
      <c r="BR33" s="20" t="s">
        <v>564</v>
      </c>
      <c r="BS33" s="20" t="s">
        <v>1009</v>
      </c>
      <c r="BT33" s="20" t="s">
        <v>1010</v>
      </c>
      <c r="BU33" s="20" t="s">
        <v>1011</v>
      </c>
      <c r="BV33" s="20" t="s">
        <v>1012</v>
      </c>
      <c r="BW33" s="20" t="s">
        <v>1013</v>
      </c>
      <c r="BX33" s="20" t="s">
        <v>1014</v>
      </c>
      <c r="BY33" s="20" t="s">
        <v>567</v>
      </c>
      <c r="BZ33" s="20" t="s">
        <v>1015</v>
      </c>
      <c r="CA33" s="20" t="s">
        <v>1016</v>
      </c>
      <c r="CB33" s="20" t="s">
        <v>1017</v>
      </c>
      <c r="CC33" s="20" t="s">
        <v>1018</v>
      </c>
      <c r="CD33" s="20" t="s">
        <v>1019</v>
      </c>
      <c r="CE33" s="20" t="s">
        <v>1020</v>
      </c>
      <c r="CF33" s="20" t="s">
        <v>1021</v>
      </c>
      <c r="CG33" s="20" t="s">
        <v>1022</v>
      </c>
      <c r="CH33" s="20" t="s">
        <v>1023</v>
      </c>
      <c r="CI33" s="20" t="s">
        <v>1024</v>
      </c>
      <c r="CJ33" s="20" t="s">
        <v>1025</v>
      </c>
      <c r="CK33" s="20" t="s">
        <v>1026</v>
      </c>
      <c r="CL33" s="20" t="s">
        <v>574</v>
      </c>
      <c r="CM33" s="20" t="s">
        <v>1027</v>
      </c>
      <c r="CN33" s="20" t="s">
        <v>1028</v>
      </c>
      <c r="CO33" s="20" t="s">
        <v>576</v>
      </c>
      <c r="CP33" s="20" t="s">
        <v>1029</v>
      </c>
      <c r="CQ33" s="20" t="s">
        <v>577</v>
      </c>
      <c r="CR33" s="20" t="s">
        <v>1030</v>
      </c>
      <c r="CS33" s="20" t="s">
        <v>1031</v>
      </c>
      <c r="CT33" s="20" t="s">
        <v>1032</v>
      </c>
      <c r="CU33" s="20" t="s">
        <v>1033</v>
      </c>
      <c r="CV33" s="20" t="s">
        <v>1034</v>
      </c>
      <c r="CW33" s="20" t="s">
        <v>1035</v>
      </c>
      <c r="CX33" s="20" t="s">
        <v>1036</v>
      </c>
      <c r="CY33" s="20"/>
      <c r="CZ33" s="20" t="s">
        <v>244</v>
      </c>
      <c r="DA33" s="20" t="s">
        <v>519</v>
      </c>
      <c r="DB33" s="20" t="s">
        <v>1037</v>
      </c>
      <c r="DC33" s="20" t="s">
        <v>243</v>
      </c>
      <c r="DD33" s="20" t="s">
        <v>583</v>
      </c>
      <c r="DE33" s="20" t="s">
        <v>1038</v>
      </c>
      <c r="DF33" s="20" t="s">
        <v>223</v>
      </c>
      <c r="DG33" s="20" t="s">
        <v>585</v>
      </c>
      <c r="DH33" s="20" t="s">
        <v>1039</v>
      </c>
      <c r="DI33" s="20" t="s">
        <v>586</v>
      </c>
      <c r="DJ33" s="20" t="s">
        <v>245</v>
      </c>
      <c r="DK33" s="20"/>
      <c r="DL33" s="20" t="s">
        <v>245</v>
      </c>
      <c r="DM33" s="20" t="s">
        <v>1040</v>
      </c>
      <c r="DN33" s="20" t="s">
        <v>1041</v>
      </c>
      <c r="DO33" s="20" t="s">
        <v>330</v>
      </c>
      <c r="DP33" s="20" t="s">
        <v>713</v>
      </c>
      <c r="DQ33" s="20"/>
      <c r="DR33" s="20"/>
      <c r="DS33" s="20"/>
      <c r="DT33" s="20"/>
      <c r="DU33" s="20"/>
    </row>
    <row r="34" spans="1:125" x14ac:dyDescent="0.25">
      <c r="A34" s="20">
        <v>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 t="s">
        <v>531</v>
      </c>
      <c r="AY34" s="20" t="s">
        <v>1042</v>
      </c>
      <c r="AZ34" s="20" t="s">
        <v>1043</v>
      </c>
      <c r="BA34" s="20" t="s">
        <v>1044</v>
      </c>
      <c r="BB34" s="20" t="s">
        <v>1045</v>
      </c>
      <c r="BC34" s="20" t="s">
        <v>1046</v>
      </c>
      <c r="BD34" s="20" t="s">
        <v>1047</v>
      </c>
      <c r="BE34" s="20" t="s">
        <v>1048</v>
      </c>
      <c r="BF34" s="20" t="s">
        <v>1049</v>
      </c>
      <c r="BG34" s="20" t="s">
        <v>1050</v>
      </c>
      <c r="BH34" s="20" t="s">
        <v>1051</v>
      </c>
      <c r="BI34" s="20" t="s">
        <v>619</v>
      </c>
      <c r="BJ34" s="20" t="s">
        <v>1052</v>
      </c>
      <c r="BK34" s="20" t="s">
        <v>1053</v>
      </c>
      <c r="BL34" s="20" t="s">
        <v>1054</v>
      </c>
      <c r="BM34" s="20" t="s">
        <v>1055</v>
      </c>
      <c r="BN34" s="20" t="s">
        <v>1056</v>
      </c>
      <c r="BO34" s="20" t="s">
        <v>1057</v>
      </c>
      <c r="BP34" s="20" t="s">
        <v>1058</v>
      </c>
      <c r="BQ34" s="20" t="s">
        <v>1059</v>
      </c>
      <c r="BR34" s="20" t="s">
        <v>624</v>
      </c>
      <c r="BS34" s="20" t="s">
        <v>1060</v>
      </c>
      <c r="BT34" s="20" t="s">
        <v>1061</v>
      </c>
      <c r="BU34" s="20" t="s">
        <v>1062</v>
      </c>
      <c r="BV34" s="20" t="s">
        <v>1063</v>
      </c>
      <c r="BW34" s="20" t="s">
        <v>1064</v>
      </c>
      <c r="BX34" s="20" t="s">
        <v>1065</v>
      </c>
      <c r="BY34" s="20" t="s">
        <v>628</v>
      </c>
      <c r="BZ34" s="20" t="s">
        <v>1066</v>
      </c>
      <c r="CA34" s="20" t="s">
        <v>1067</v>
      </c>
      <c r="CB34" s="20" t="s">
        <v>1068</v>
      </c>
      <c r="CC34" s="20" t="s">
        <v>1069</v>
      </c>
      <c r="CD34" s="20" t="s">
        <v>1070</v>
      </c>
      <c r="CE34" s="20" t="s">
        <v>1071</v>
      </c>
      <c r="CF34" s="20" t="s">
        <v>1072</v>
      </c>
      <c r="CG34" s="20" t="s">
        <v>1073</v>
      </c>
      <c r="CH34" s="20" t="s">
        <v>1074</v>
      </c>
      <c r="CI34" s="20" t="s">
        <v>1075</v>
      </c>
      <c r="CJ34" s="20" t="s">
        <v>1076</v>
      </c>
      <c r="CK34" s="20" t="s">
        <v>1077</v>
      </c>
      <c r="CL34" s="20" t="s">
        <v>633</v>
      </c>
      <c r="CM34" s="20" t="s">
        <v>1078</v>
      </c>
      <c r="CN34" s="20" t="s">
        <v>852</v>
      </c>
      <c r="CO34" s="20" t="s">
        <v>634</v>
      </c>
      <c r="CP34" s="20" t="s">
        <v>637</v>
      </c>
      <c r="CQ34" s="20" t="s">
        <v>230</v>
      </c>
      <c r="CR34" s="20" t="s">
        <v>1079</v>
      </c>
      <c r="CS34" s="20" t="s">
        <v>1080</v>
      </c>
      <c r="CT34" s="20" t="s">
        <v>1081</v>
      </c>
      <c r="CU34" s="20" t="s">
        <v>1082</v>
      </c>
      <c r="CV34" s="20" t="s">
        <v>1083</v>
      </c>
      <c r="CW34" s="20" t="s">
        <v>1084</v>
      </c>
      <c r="CX34" s="20" t="s">
        <v>1085</v>
      </c>
      <c r="CY34" s="20"/>
      <c r="CZ34" s="20" t="s">
        <v>639</v>
      </c>
      <c r="DA34" s="20" t="s">
        <v>323</v>
      </c>
      <c r="DB34" s="20" t="s">
        <v>1086</v>
      </c>
      <c r="DC34" s="20" t="s">
        <v>468</v>
      </c>
      <c r="DD34" s="20" t="s">
        <v>397</v>
      </c>
      <c r="DE34" s="20" t="s">
        <v>1087</v>
      </c>
      <c r="DF34" s="20" t="s">
        <v>520</v>
      </c>
      <c r="DG34" s="20" t="s">
        <v>245</v>
      </c>
      <c r="DH34" s="20" t="s">
        <v>1088</v>
      </c>
      <c r="DI34" s="20" t="s">
        <v>236</v>
      </c>
      <c r="DJ34" s="20" t="s">
        <v>467</v>
      </c>
      <c r="DK34" s="20"/>
      <c r="DL34" s="20" t="s">
        <v>467</v>
      </c>
      <c r="DM34" s="20" t="s">
        <v>1089</v>
      </c>
      <c r="DN34" s="20" t="s">
        <v>1090</v>
      </c>
      <c r="DO34" s="20" t="s">
        <v>467</v>
      </c>
      <c r="DP34" s="20" t="s">
        <v>521</v>
      </c>
      <c r="DQ34" s="20"/>
      <c r="DR34" s="20"/>
      <c r="DS34" s="20"/>
      <c r="DT34" s="20"/>
      <c r="DU34" s="20"/>
    </row>
    <row r="35" spans="1:125" x14ac:dyDescent="0.25">
      <c r="A35" s="21" t="s">
        <v>522</v>
      </c>
      <c r="B35" s="21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>
        <f>592+650+113</f>
        <v>1355</v>
      </c>
      <c r="AY35" s="22">
        <f>457+640+243</f>
        <v>1340</v>
      </c>
      <c r="AZ35" s="22">
        <f>591+547+216</f>
        <v>1354</v>
      </c>
      <c r="BA35" s="22">
        <f>559+564+288</f>
        <v>1411</v>
      </c>
      <c r="BB35" s="22">
        <f>567+490+330</f>
        <v>1387</v>
      </c>
      <c r="BC35" s="22">
        <f>694+565+141</f>
        <v>1400</v>
      </c>
      <c r="BD35" s="22">
        <f>511+610+228</f>
        <v>1349</v>
      </c>
      <c r="BE35" s="22">
        <f>680+512+248</f>
        <v>1440</v>
      </c>
      <c r="BF35" s="22">
        <f>625+570+200</f>
        <v>1395</v>
      </c>
      <c r="BG35" s="22">
        <f>1219+119</f>
        <v>1338</v>
      </c>
      <c r="BH35" s="22">
        <f>580+531+225</f>
        <v>1336</v>
      </c>
      <c r="BI35" s="22">
        <f>700+636+115</f>
        <v>1451</v>
      </c>
      <c r="BJ35" s="22">
        <f>555+655+133</f>
        <v>1343</v>
      </c>
      <c r="BK35" s="22">
        <v>1319</v>
      </c>
      <c r="BL35" s="22">
        <f>594+579+208</f>
        <v>1381</v>
      </c>
      <c r="BM35" s="22">
        <f>1244+141</f>
        <v>1385</v>
      </c>
      <c r="BN35" s="22">
        <f>1162+208</f>
        <v>1370</v>
      </c>
      <c r="BO35" s="22">
        <f>1334+92</f>
        <v>1426</v>
      </c>
      <c r="BP35" s="22">
        <f>1119+242</f>
        <v>1361</v>
      </c>
      <c r="BQ35" s="22">
        <v>1436</v>
      </c>
      <c r="BR35" s="22">
        <f>1256+139</f>
        <v>1395</v>
      </c>
      <c r="BS35" s="22">
        <f>1157+198</f>
        <v>1355</v>
      </c>
      <c r="BT35" s="22">
        <f>1227+168</f>
        <v>1395</v>
      </c>
      <c r="BU35" s="22">
        <v>1438</v>
      </c>
      <c r="BV35" s="22">
        <f>730+631+168</f>
        <v>1529</v>
      </c>
      <c r="BW35" s="22">
        <f>1251+172</f>
        <v>1423</v>
      </c>
      <c r="BX35" s="22">
        <v>1395</v>
      </c>
      <c r="BY35" s="22">
        <f>1423+28</f>
        <v>1451</v>
      </c>
      <c r="BZ35" s="22">
        <v>1477</v>
      </c>
      <c r="CA35" s="22">
        <v>1404</v>
      </c>
      <c r="CB35" s="22">
        <f>633+640+209</f>
        <v>1482</v>
      </c>
      <c r="CC35" s="22">
        <f>615+696+159</f>
        <v>1470</v>
      </c>
      <c r="CD35" s="22">
        <f>1351+199</f>
        <v>1550</v>
      </c>
      <c r="CE35" s="22">
        <v>1469</v>
      </c>
      <c r="CF35" s="22">
        <f>1282+191</f>
        <v>1473</v>
      </c>
      <c r="CG35" s="22">
        <v>1462</v>
      </c>
      <c r="CH35" s="22">
        <v>1479</v>
      </c>
      <c r="CI35" s="22">
        <v>1403</v>
      </c>
      <c r="CJ35" s="22">
        <v>1474</v>
      </c>
      <c r="CK35" s="22">
        <v>1581</v>
      </c>
      <c r="CL35" s="22">
        <f>1441+40</f>
        <v>1481</v>
      </c>
      <c r="CM35" s="22">
        <v>1481</v>
      </c>
      <c r="CN35" s="22">
        <v>1467</v>
      </c>
      <c r="CO35" s="22">
        <v>1550</v>
      </c>
      <c r="CP35" s="22">
        <v>1548</v>
      </c>
      <c r="CQ35" s="22">
        <v>1510</v>
      </c>
      <c r="CR35" s="22">
        <v>1354</v>
      </c>
      <c r="CS35" s="22">
        <f>1176+94</f>
        <v>1270</v>
      </c>
      <c r="CT35" s="22">
        <f>1335+126</f>
        <v>1461</v>
      </c>
      <c r="CU35" s="22">
        <f>1346+37</f>
        <v>1383</v>
      </c>
      <c r="CV35" s="22">
        <f>1404+147</f>
        <v>1551</v>
      </c>
      <c r="CW35" s="22">
        <v>1501</v>
      </c>
      <c r="CX35" s="22">
        <v>1562</v>
      </c>
      <c r="CY35" s="22"/>
      <c r="CZ35" s="22">
        <v>1511</v>
      </c>
      <c r="DA35" s="22">
        <f>1350+60</f>
        <v>1410</v>
      </c>
      <c r="DB35" s="22">
        <f>1004+375</f>
        <v>1379</v>
      </c>
      <c r="DC35" s="22">
        <f>1340</f>
        <v>1340</v>
      </c>
      <c r="DD35" s="22">
        <f>1375+96</f>
        <v>1471</v>
      </c>
      <c r="DE35" s="22">
        <f>1415+209</f>
        <v>1624</v>
      </c>
      <c r="DF35" s="22">
        <v>1433</v>
      </c>
      <c r="DG35" s="22">
        <v>1402</v>
      </c>
      <c r="DH35" s="22">
        <f>1497+64</f>
        <v>1561</v>
      </c>
      <c r="DI35" s="22">
        <v>1550</v>
      </c>
      <c r="DJ35" s="22">
        <v>1556</v>
      </c>
      <c r="DK35" s="22"/>
      <c r="DL35" s="22">
        <f>1527+13</f>
        <v>1540</v>
      </c>
      <c r="DM35" s="22">
        <f>1387+159</f>
        <v>1546</v>
      </c>
      <c r="DN35" s="22">
        <f>1494+45</f>
        <v>1539</v>
      </c>
      <c r="DO35" s="22">
        <f>1515+13</f>
        <v>1528</v>
      </c>
      <c r="DP35" s="22">
        <f>1534+64</f>
        <v>1598</v>
      </c>
      <c r="DQ35" s="22"/>
      <c r="DR35" s="21"/>
      <c r="DS35" s="21"/>
      <c r="DT35" s="21"/>
      <c r="DU35" s="21"/>
    </row>
    <row r="36" spans="1:125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</row>
    <row r="37" spans="1:125" x14ac:dyDescent="0.25">
      <c r="A37" s="16" t="s">
        <v>1091</v>
      </c>
      <c r="B37" s="16"/>
      <c r="C37" s="1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</row>
    <row r="38" spans="1:125" x14ac:dyDescent="0.25">
      <c r="A38" s="20">
        <v>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 t="s">
        <v>1092</v>
      </c>
      <c r="AY38" s="20" t="s">
        <v>675</v>
      </c>
      <c r="AZ38" s="20" t="s">
        <v>676</v>
      </c>
      <c r="BA38" s="20" t="s">
        <v>1093</v>
      </c>
      <c r="BB38" s="20" t="s">
        <v>1094</v>
      </c>
      <c r="BC38" s="20" t="s">
        <v>1095</v>
      </c>
      <c r="BD38" s="20" t="s">
        <v>621</v>
      </c>
      <c r="BE38" s="20" t="s">
        <v>1096</v>
      </c>
      <c r="BF38" s="20" t="s">
        <v>1097</v>
      </c>
      <c r="BG38" s="20" t="s">
        <v>681</v>
      </c>
      <c r="BH38" s="20" t="s">
        <v>1098</v>
      </c>
      <c r="BI38" s="20" t="s">
        <v>1099</v>
      </c>
      <c r="BJ38" s="20" t="s">
        <v>1100</v>
      </c>
      <c r="BK38" s="20" t="s">
        <v>1101</v>
      </c>
      <c r="BL38" s="20" t="s">
        <v>1102</v>
      </c>
      <c r="BM38" s="20" t="s">
        <v>684</v>
      </c>
      <c r="BN38" s="20" t="s">
        <v>1103</v>
      </c>
      <c r="BO38" s="20" t="s">
        <v>1104</v>
      </c>
      <c r="BP38" s="20" t="s">
        <v>1105</v>
      </c>
      <c r="BQ38" s="20" t="s">
        <v>1106</v>
      </c>
      <c r="BR38" s="20" t="s">
        <v>687</v>
      </c>
      <c r="BS38" s="20" t="s">
        <v>217</v>
      </c>
      <c r="BT38" s="20" t="s">
        <v>688</v>
      </c>
      <c r="BU38" s="20" t="s">
        <v>1107</v>
      </c>
      <c r="BV38" s="20" t="s">
        <v>1108</v>
      </c>
      <c r="BW38" s="20" t="s">
        <v>1109</v>
      </c>
      <c r="BX38" s="20" t="s">
        <v>1110</v>
      </c>
      <c r="BY38" s="20" t="s">
        <v>1111</v>
      </c>
      <c r="BZ38" s="20" t="s">
        <v>1112</v>
      </c>
      <c r="CA38" s="20" t="s">
        <v>1113</v>
      </c>
      <c r="CB38" s="20" t="s">
        <v>1114</v>
      </c>
      <c r="CC38" s="20" t="s">
        <v>693</v>
      </c>
      <c r="CD38" s="20" t="s">
        <v>694</v>
      </c>
      <c r="CE38" s="20" t="s">
        <v>695</v>
      </c>
      <c r="CF38" s="20" t="s">
        <v>1115</v>
      </c>
      <c r="CG38" s="20" t="s">
        <v>1116</v>
      </c>
      <c r="CH38" s="20" t="s">
        <v>697</v>
      </c>
      <c r="CI38" s="20" t="s">
        <v>698</v>
      </c>
      <c r="CJ38" s="20" t="s">
        <v>1117</v>
      </c>
      <c r="CK38" s="20" t="s">
        <v>1118</v>
      </c>
      <c r="CL38" s="20" t="s">
        <v>1119</v>
      </c>
      <c r="CM38" s="20" t="s">
        <v>702</v>
      </c>
      <c r="CN38" s="20" t="s">
        <v>1120</v>
      </c>
      <c r="CO38" s="20" t="s">
        <v>1121</v>
      </c>
      <c r="CP38" s="20" t="s">
        <v>1122</v>
      </c>
      <c r="CQ38" s="20" t="s">
        <v>1123</v>
      </c>
      <c r="CR38" s="20" t="s">
        <v>1124</v>
      </c>
      <c r="CS38" s="20" t="s">
        <v>1125</v>
      </c>
      <c r="CT38" s="20" t="s">
        <v>1126</v>
      </c>
      <c r="CU38" s="20" t="s">
        <v>1127</v>
      </c>
      <c r="CV38" s="20" t="s">
        <v>705</v>
      </c>
      <c r="CW38" s="20" t="s">
        <v>587</v>
      </c>
      <c r="CX38" s="20" t="s">
        <v>1128</v>
      </c>
      <c r="CY38" s="20"/>
      <c r="CZ38" s="20" t="s">
        <v>707</v>
      </c>
      <c r="DA38" s="20" t="s">
        <v>239</v>
      </c>
      <c r="DB38" s="20" t="s">
        <v>709</v>
      </c>
      <c r="DC38" s="20" t="s">
        <v>1129</v>
      </c>
      <c r="DD38" s="20" t="s">
        <v>1130</v>
      </c>
      <c r="DE38" s="20" t="s">
        <v>711</v>
      </c>
      <c r="DF38" s="20" t="s">
        <v>712</v>
      </c>
      <c r="DG38" s="20" t="s">
        <v>245</v>
      </c>
      <c r="DH38" s="20" t="s">
        <v>1131</v>
      </c>
      <c r="DI38" s="20" t="s">
        <v>1132</v>
      </c>
      <c r="DJ38" s="20" t="s">
        <v>1133</v>
      </c>
      <c r="DK38" s="20"/>
      <c r="DL38" s="20" t="s">
        <v>1134</v>
      </c>
      <c r="DM38" s="20" t="s">
        <v>1135</v>
      </c>
      <c r="DN38" s="20" t="s">
        <v>716</v>
      </c>
      <c r="DO38" s="20" t="s">
        <v>1136</v>
      </c>
      <c r="DP38" s="20" t="s">
        <v>1137</v>
      </c>
      <c r="DQ38" s="20"/>
      <c r="DR38" s="20"/>
      <c r="DS38" s="20"/>
      <c r="DT38" s="20"/>
      <c r="DU38" s="20"/>
    </row>
    <row r="39" spans="1:125" x14ac:dyDescent="0.25">
      <c r="A39" s="21"/>
      <c r="B39" s="2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>
        <f>200+186+198+161</f>
        <v>745</v>
      </c>
      <c r="AY39" s="22">
        <v>745</v>
      </c>
      <c r="AZ39" s="22">
        <f>712+46</f>
        <v>758</v>
      </c>
      <c r="BA39" s="22">
        <f>644+82</f>
        <v>726</v>
      </c>
      <c r="BB39" s="22">
        <f>628+137</f>
        <v>765</v>
      </c>
      <c r="BC39" s="22">
        <f>679+98</f>
        <v>777</v>
      </c>
      <c r="BD39" s="22">
        <f>628+89</f>
        <v>717</v>
      </c>
      <c r="BE39" s="22">
        <f>689+70</f>
        <v>759</v>
      </c>
      <c r="BF39" s="22">
        <v>758</v>
      </c>
      <c r="BG39" s="22">
        <f>668+69</f>
        <v>737</v>
      </c>
      <c r="BH39" s="22">
        <f>636+100</f>
        <v>736</v>
      </c>
      <c r="BI39" s="22">
        <f>688+64</f>
        <v>752</v>
      </c>
      <c r="BJ39" s="22">
        <f>175+204+262+88</f>
        <v>729</v>
      </c>
      <c r="BK39" s="22">
        <f>636+100</f>
        <v>736</v>
      </c>
      <c r="BL39" s="22">
        <f>243+234+192+60</f>
        <v>729</v>
      </c>
      <c r="BM39" s="22">
        <v>781</v>
      </c>
      <c r="BN39" s="22">
        <f>657+115</f>
        <v>772</v>
      </c>
      <c r="BO39" s="22">
        <v>792</v>
      </c>
      <c r="BP39" s="22">
        <f>654+67</f>
        <v>721</v>
      </c>
      <c r="BQ39" s="22">
        <v>769</v>
      </c>
      <c r="BR39" s="22">
        <f>691+69</f>
        <v>760</v>
      </c>
      <c r="BS39" s="22">
        <f>716+7</f>
        <v>723</v>
      </c>
      <c r="BT39" s="22">
        <f>726+40</f>
        <v>766</v>
      </c>
      <c r="BU39" s="22">
        <v>748</v>
      </c>
      <c r="BV39" s="22">
        <f>694+72</f>
        <v>766</v>
      </c>
      <c r="BW39" s="22">
        <f>695+57</f>
        <v>752</v>
      </c>
      <c r="BX39" s="22">
        <v>755</v>
      </c>
      <c r="BY39" s="22">
        <v>758</v>
      </c>
      <c r="BZ39" s="22">
        <v>791</v>
      </c>
      <c r="CA39" s="22">
        <v>748</v>
      </c>
      <c r="CB39" s="22">
        <f>713+75</f>
        <v>788</v>
      </c>
      <c r="CC39" s="22">
        <f>718+83</f>
        <v>801</v>
      </c>
      <c r="CD39" s="22">
        <f>743+70</f>
        <v>813</v>
      </c>
      <c r="CE39" s="22">
        <v>821</v>
      </c>
      <c r="CF39" s="22">
        <f>671+145</f>
        <v>816</v>
      </c>
      <c r="CG39" s="22">
        <v>799</v>
      </c>
      <c r="CH39" s="22">
        <f>764+29</f>
        <v>793</v>
      </c>
      <c r="CI39" s="22">
        <f>757+56</f>
        <v>813</v>
      </c>
      <c r="CJ39" s="22">
        <v>780</v>
      </c>
      <c r="CK39" s="22">
        <f>788+40</f>
        <v>828</v>
      </c>
      <c r="CL39" s="22">
        <v>827</v>
      </c>
      <c r="CM39" s="22">
        <f>795+68</f>
        <v>863</v>
      </c>
      <c r="CN39" s="22">
        <v>804</v>
      </c>
      <c r="CO39" s="22">
        <v>822</v>
      </c>
      <c r="CP39" s="22">
        <v>816</v>
      </c>
      <c r="CQ39" s="22">
        <v>858</v>
      </c>
      <c r="CR39" s="22">
        <v>750</v>
      </c>
      <c r="CS39" s="22">
        <f>658+56</f>
        <v>714</v>
      </c>
      <c r="CT39" s="22">
        <f>588+135</f>
        <v>723</v>
      </c>
      <c r="CU39" s="22">
        <f>705+83</f>
        <v>788</v>
      </c>
      <c r="CV39" s="22">
        <v>824</v>
      </c>
      <c r="CW39" s="22">
        <v>825</v>
      </c>
      <c r="CX39" s="22">
        <v>841</v>
      </c>
      <c r="CY39" s="22"/>
      <c r="CZ39" s="22">
        <v>752</v>
      </c>
      <c r="DA39" s="22">
        <f>767+51</f>
        <v>818</v>
      </c>
      <c r="DB39" s="22">
        <f>707+30</f>
        <v>737</v>
      </c>
      <c r="DC39" s="22">
        <f>634+113</f>
        <v>747</v>
      </c>
      <c r="DD39" s="22">
        <f>658+129</f>
        <v>787</v>
      </c>
      <c r="DE39" s="22">
        <f>782+5</f>
        <v>787</v>
      </c>
      <c r="DF39" s="22">
        <v>810</v>
      </c>
      <c r="DG39" s="22">
        <v>752</v>
      </c>
      <c r="DH39" s="22">
        <f>735+67</f>
        <v>802</v>
      </c>
      <c r="DI39" s="22">
        <f>688+116</f>
        <v>804</v>
      </c>
      <c r="DJ39" s="22">
        <f>756+97</f>
        <v>853</v>
      </c>
      <c r="DK39" s="22"/>
      <c r="DL39" s="22">
        <f>709+81</f>
        <v>790</v>
      </c>
      <c r="DM39" s="22">
        <f>760+24</f>
        <v>784</v>
      </c>
      <c r="DN39" s="22">
        <f>801+51</f>
        <v>852</v>
      </c>
      <c r="DO39" s="22">
        <f>742+81</f>
        <v>823</v>
      </c>
      <c r="DP39" s="22">
        <f>722+59</f>
        <v>781</v>
      </c>
      <c r="DQ39" s="22"/>
      <c r="DR39" s="21"/>
      <c r="DS39" s="21"/>
      <c r="DT39" s="21"/>
      <c r="DU39" s="21"/>
    </row>
    <row r="40" spans="1:125" x14ac:dyDescent="0.25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5"/>
      <c r="DS40" s="25"/>
      <c r="DT40" s="25"/>
      <c r="DU40" s="25"/>
    </row>
    <row r="41" spans="1:125" x14ac:dyDescent="0.25">
      <c r="A41" s="23" t="s">
        <v>1138</v>
      </c>
      <c r="B41" s="23"/>
      <c r="C41" s="2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0"/>
      <c r="DS41" s="20"/>
      <c r="DT41" s="20"/>
      <c r="DU41" s="20"/>
    </row>
    <row r="42" spans="1:125" x14ac:dyDescent="0.25">
      <c r="A42" s="20">
        <v>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 t="s">
        <v>1139</v>
      </c>
      <c r="AY42" s="20" t="s">
        <v>1140</v>
      </c>
      <c r="AZ42" s="20" t="s">
        <v>992</v>
      </c>
      <c r="BA42" s="20" t="s">
        <v>503</v>
      </c>
      <c r="BB42" s="20" t="s">
        <v>1141</v>
      </c>
      <c r="BC42" s="20" t="s">
        <v>1142</v>
      </c>
      <c r="BD42" s="20" t="s">
        <v>1143</v>
      </c>
      <c r="BE42" s="20" t="s">
        <v>1144</v>
      </c>
      <c r="BF42" s="20" t="s">
        <v>1145</v>
      </c>
      <c r="BG42" s="20" t="s">
        <v>1146</v>
      </c>
      <c r="BH42" s="20" t="s">
        <v>1147</v>
      </c>
      <c r="BI42" s="20" t="s">
        <v>1148</v>
      </c>
      <c r="BJ42" s="20" t="s">
        <v>557</v>
      </c>
      <c r="BK42" s="20" t="s">
        <v>1149</v>
      </c>
      <c r="BL42" s="20" t="s">
        <v>1150</v>
      </c>
      <c r="BM42" s="20" t="s">
        <v>1151</v>
      </c>
      <c r="BN42" s="20" t="s">
        <v>1152</v>
      </c>
      <c r="BO42" s="20" t="s">
        <v>1153</v>
      </c>
      <c r="BP42" s="20" t="s">
        <v>1154</v>
      </c>
      <c r="BQ42" s="20" t="s">
        <v>1155</v>
      </c>
      <c r="BR42" s="20" t="s">
        <v>1120</v>
      </c>
      <c r="BS42" s="20" t="s">
        <v>1156</v>
      </c>
      <c r="BT42" s="20" t="s">
        <v>1157</v>
      </c>
      <c r="BU42" s="20" t="s">
        <v>928</v>
      </c>
      <c r="BV42" s="20" t="s">
        <v>304</v>
      </c>
      <c r="BW42" s="20" t="s">
        <v>1158</v>
      </c>
      <c r="BX42" s="20" t="s">
        <v>1159</v>
      </c>
      <c r="BY42" s="20" t="s">
        <v>282</v>
      </c>
      <c r="BZ42" s="20" t="s">
        <v>1082</v>
      </c>
      <c r="CA42" s="20" t="s">
        <v>1160</v>
      </c>
      <c r="CB42" s="20" t="s">
        <v>1161</v>
      </c>
      <c r="CC42" s="20" t="s">
        <v>1162</v>
      </c>
      <c r="CD42" s="20" t="s">
        <v>1163</v>
      </c>
      <c r="CE42" s="20" t="s">
        <v>1164</v>
      </c>
      <c r="CF42" s="20" t="s">
        <v>1115</v>
      </c>
      <c r="CG42" s="20" t="s">
        <v>939</v>
      </c>
      <c r="CH42" s="20" t="s">
        <v>1074</v>
      </c>
      <c r="CI42" s="20" t="s">
        <v>733</v>
      </c>
      <c r="CJ42" s="20" t="s">
        <v>1165</v>
      </c>
      <c r="CK42" s="20" t="s">
        <v>700</v>
      </c>
      <c r="CL42" s="20" t="s">
        <v>1119</v>
      </c>
      <c r="CM42" s="20" t="s">
        <v>702</v>
      </c>
      <c r="CN42" s="20" t="s">
        <v>1166</v>
      </c>
      <c r="CO42" s="20" t="s">
        <v>1167</v>
      </c>
      <c r="CP42" s="20" t="s">
        <v>1122</v>
      </c>
      <c r="CQ42" s="20" t="s">
        <v>1168</v>
      </c>
      <c r="CR42" s="20" t="s">
        <v>698</v>
      </c>
      <c r="CS42" s="20" t="s">
        <v>1125</v>
      </c>
      <c r="CT42" s="20" t="s">
        <v>1169</v>
      </c>
      <c r="CU42" s="20" t="s">
        <v>1170</v>
      </c>
      <c r="CV42" s="20" t="s">
        <v>233</v>
      </c>
      <c r="CW42" s="20" t="s">
        <v>638</v>
      </c>
      <c r="CX42" s="20" t="s">
        <v>1171</v>
      </c>
      <c r="CY42" s="20"/>
      <c r="CZ42" s="20" t="s">
        <v>244</v>
      </c>
      <c r="DA42" s="20" t="s">
        <v>239</v>
      </c>
      <c r="DB42" s="20" t="s">
        <v>735</v>
      </c>
      <c r="DC42" s="20" t="s">
        <v>1172</v>
      </c>
      <c r="DD42" s="20" t="s">
        <v>1173</v>
      </c>
      <c r="DE42" s="20" t="s">
        <v>1087</v>
      </c>
      <c r="DF42" s="20" t="s">
        <v>235</v>
      </c>
      <c r="DG42" s="20" t="s">
        <v>245</v>
      </c>
      <c r="DH42" s="20" t="s">
        <v>468</v>
      </c>
      <c r="DI42" s="20" t="s">
        <v>1174</v>
      </c>
      <c r="DJ42" s="20" t="s">
        <v>468</v>
      </c>
      <c r="DK42" s="20"/>
      <c r="DL42" s="20" t="s">
        <v>1175</v>
      </c>
      <c r="DM42" s="20" t="s">
        <v>586</v>
      </c>
      <c r="DN42" s="20" t="s">
        <v>716</v>
      </c>
      <c r="DO42" s="20" t="s">
        <v>330</v>
      </c>
      <c r="DP42" s="20" t="s">
        <v>245</v>
      </c>
      <c r="DQ42" s="20"/>
      <c r="DR42" s="20"/>
      <c r="DS42" s="20"/>
      <c r="DT42" s="20"/>
      <c r="DU42" s="20"/>
    </row>
    <row r="43" spans="1:125" x14ac:dyDescent="0.25">
      <c r="A43" s="29"/>
      <c r="B43" s="29"/>
      <c r="C43" s="29"/>
      <c r="D43" s="29"/>
      <c r="E43" s="29"/>
      <c r="F43" s="29"/>
      <c r="G43" s="29"/>
      <c r="H43" s="29"/>
      <c r="I43" s="22"/>
      <c r="J43" s="22"/>
      <c r="K43" s="22"/>
      <c r="L43" s="22"/>
      <c r="M43" s="29"/>
      <c r="N43" s="29"/>
      <c r="O43" s="29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>
        <f>548+535+608+345</f>
        <v>2036</v>
      </c>
      <c r="AY43" s="22">
        <v>1986</v>
      </c>
      <c r="AZ43" s="22">
        <f>491+591+643+309</f>
        <v>2034</v>
      </c>
      <c r="BA43" s="22">
        <f>663+711+684+45</f>
        <v>2103</v>
      </c>
      <c r="BB43" s="22">
        <f>663+572+664+174</f>
        <v>2073</v>
      </c>
      <c r="BC43" s="22">
        <f>534+554+591+447</f>
        <v>2126</v>
      </c>
      <c r="BD43" s="22">
        <f>646+602+524+258</f>
        <v>2030</v>
      </c>
      <c r="BE43" s="22">
        <f>631+673+583+267</f>
        <v>2154</v>
      </c>
      <c r="BF43" s="22">
        <v>2051</v>
      </c>
      <c r="BG43" s="22">
        <v>1977</v>
      </c>
      <c r="BH43" s="22">
        <f>484+540+593+417</f>
        <v>2034</v>
      </c>
      <c r="BI43" s="22">
        <f>647+686+631+114</f>
        <v>2078</v>
      </c>
      <c r="BJ43" s="22">
        <f>683+582+573+171</f>
        <v>2009</v>
      </c>
      <c r="BK43" s="22">
        <f>569+626+496+309</f>
        <v>2000</v>
      </c>
      <c r="BL43" s="22">
        <f>550+620+624+243</f>
        <v>2037</v>
      </c>
      <c r="BM43" s="22">
        <f>597+571+513+432</f>
        <v>2113</v>
      </c>
      <c r="BN43" s="22">
        <f>1656+387</f>
        <v>2043</v>
      </c>
      <c r="BO43" s="22">
        <f>1667+417</f>
        <v>2084</v>
      </c>
      <c r="BP43" s="22">
        <f>1795+351</f>
        <v>2146</v>
      </c>
      <c r="BQ43" s="22">
        <v>2140</v>
      </c>
      <c r="BR43" s="22">
        <f>1786+216</f>
        <v>2002</v>
      </c>
      <c r="BS43" s="22">
        <v>2024</v>
      </c>
      <c r="BT43" s="22">
        <v>2078</v>
      </c>
      <c r="BU43" s="22">
        <v>2110</v>
      </c>
      <c r="BV43" s="22">
        <v>2104</v>
      </c>
      <c r="BW43" s="22">
        <f>618+642+654+222</f>
        <v>2136</v>
      </c>
      <c r="BX43" s="22">
        <v>2129</v>
      </c>
      <c r="BY43" s="22">
        <v>2088</v>
      </c>
      <c r="BZ43" s="22">
        <v>2180</v>
      </c>
      <c r="CA43" s="22">
        <f>1800+351</f>
        <v>2151</v>
      </c>
      <c r="CB43" s="22">
        <f>2210</f>
        <v>2210</v>
      </c>
      <c r="CC43" s="22">
        <f>593+657+558+324</f>
        <v>2132</v>
      </c>
      <c r="CD43" s="22">
        <f>1664+501</f>
        <v>2165</v>
      </c>
      <c r="CE43" s="22">
        <v>2256</v>
      </c>
      <c r="CF43" s="22">
        <f>1820+435</f>
        <v>2255</v>
      </c>
      <c r="CG43" s="22">
        <v>2134</v>
      </c>
      <c r="CH43" s="22">
        <v>2216</v>
      </c>
      <c r="CI43" s="22">
        <f>707+692+656+72</f>
        <v>2127</v>
      </c>
      <c r="CJ43" s="22">
        <v>2186</v>
      </c>
      <c r="CK43" s="22">
        <f>765+771+796</f>
        <v>2332</v>
      </c>
      <c r="CL43" s="22">
        <v>2285</v>
      </c>
      <c r="CM43" s="22">
        <v>2265</v>
      </c>
      <c r="CN43" s="22">
        <v>2133</v>
      </c>
      <c r="CO43" s="22">
        <v>2467</v>
      </c>
      <c r="CP43" s="22">
        <v>2247</v>
      </c>
      <c r="CQ43" s="22">
        <v>2245</v>
      </c>
      <c r="CR43" s="22">
        <v>2028</v>
      </c>
      <c r="CS43" s="22">
        <f>547+586+658+168</f>
        <v>1959</v>
      </c>
      <c r="CT43" s="22">
        <f>660+652+615+153</f>
        <v>2080</v>
      </c>
      <c r="CU43" s="22">
        <f>523+598+590+411</f>
        <v>2122</v>
      </c>
      <c r="CV43" s="22">
        <f>737+781+741</f>
        <v>2259</v>
      </c>
      <c r="CW43" s="22">
        <v>2352</v>
      </c>
      <c r="CX43" s="22">
        <f>622+671+550+540</f>
        <v>2383</v>
      </c>
      <c r="CY43" s="22"/>
      <c r="CZ43" s="22">
        <f>685+782+675</f>
        <v>2142</v>
      </c>
      <c r="DA43" s="22">
        <f>767+598+695+153</f>
        <v>2213</v>
      </c>
      <c r="DB43" s="22">
        <f>644+624+725</f>
        <v>1993</v>
      </c>
      <c r="DC43" s="22">
        <f>517+479+472+615</f>
        <v>2083</v>
      </c>
      <c r="DD43" s="22">
        <f>678+704+626+201</f>
        <v>2209</v>
      </c>
      <c r="DE43" s="22">
        <f>583+787+669+249</f>
        <v>2288</v>
      </c>
      <c r="DF43" s="22">
        <f>799+777+711</f>
        <v>2287</v>
      </c>
      <c r="DG43" s="22">
        <f>682+752+717</f>
        <v>2151</v>
      </c>
      <c r="DH43" s="22">
        <f>804+751+775</f>
        <v>2330</v>
      </c>
      <c r="DI43" s="22">
        <f>546+512+511+759</f>
        <v>2328</v>
      </c>
      <c r="DJ43" s="22">
        <f>844+813+747</f>
        <v>2404</v>
      </c>
      <c r="DK43" s="22"/>
      <c r="DL43" s="22">
        <f>664+603+636+435</f>
        <v>2338</v>
      </c>
      <c r="DM43" s="22">
        <f>812+780+622+51</f>
        <v>2265</v>
      </c>
      <c r="DN43" s="22">
        <f>730+771+801+153</f>
        <v>2455</v>
      </c>
      <c r="DO43" s="22">
        <v>2332</v>
      </c>
      <c r="DP43" s="22">
        <v>2354</v>
      </c>
      <c r="DQ43" s="22"/>
      <c r="DR43" s="29"/>
      <c r="DS43" s="29"/>
      <c r="DT43" s="29"/>
      <c r="DU43" s="29"/>
    </row>
    <row r="44" spans="1:125" x14ac:dyDescent="0.25">
      <c r="A44" s="20"/>
      <c r="B44" s="20"/>
      <c r="C44" s="20"/>
      <c r="D44" s="20"/>
      <c r="E44" s="20"/>
      <c r="F44" s="20"/>
      <c r="G44" s="20"/>
      <c r="H44" s="20"/>
      <c r="I44" s="24"/>
      <c r="J44" s="24"/>
      <c r="K44" s="24"/>
      <c r="L44" s="24"/>
      <c r="M44" s="20"/>
      <c r="N44" s="20"/>
      <c r="O44" s="20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0"/>
      <c r="DS44" s="20"/>
      <c r="DT44" s="20"/>
      <c r="DU44" s="20"/>
    </row>
    <row r="45" spans="1:125" s="15" customFormat="1" x14ac:dyDescent="0.25">
      <c r="A45" s="76" t="s">
        <v>1176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 t="s">
        <v>1177</v>
      </c>
      <c r="CF45" s="75" t="s">
        <v>1178</v>
      </c>
      <c r="CG45" s="75" t="s">
        <v>1179</v>
      </c>
      <c r="CH45" s="75" t="s">
        <v>1180</v>
      </c>
      <c r="CI45" s="75"/>
      <c r="CJ45" s="75" t="s">
        <v>1181</v>
      </c>
      <c r="CK45" s="75" t="s">
        <v>1182</v>
      </c>
      <c r="CL45" s="75" t="s">
        <v>1183</v>
      </c>
      <c r="CM45" s="75" t="s">
        <v>1184</v>
      </c>
      <c r="CN45" s="75" t="s">
        <v>1185</v>
      </c>
      <c r="CO45" s="75" t="s">
        <v>1186</v>
      </c>
      <c r="CP45" s="75" t="s">
        <v>1187</v>
      </c>
      <c r="CQ45" s="75"/>
      <c r="CR45" s="75"/>
      <c r="CS45" s="75"/>
      <c r="CT45" s="75"/>
      <c r="CU45" s="75"/>
      <c r="CV45" s="75"/>
      <c r="CW45" s="75" t="s">
        <v>1188</v>
      </c>
      <c r="CX45" s="75" t="s">
        <v>777</v>
      </c>
      <c r="CY45" s="75" t="s">
        <v>1189</v>
      </c>
      <c r="CZ45" s="75" t="s">
        <v>1190</v>
      </c>
      <c r="DA45" s="75" t="s">
        <v>1191</v>
      </c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64"/>
      <c r="DS45" s="64"/>
      <c r="DT45" s="64"/>
      <c r="DU45" s="64"/>
    </row>
    <row r="46" spans="1:125" x14ac:dyDescent="0.25">
      <c r="A46">
        <v>1</v>
      </c>
      <c r="CE46" t="s">
        <v>1192</v>
      </c>
      <c r="CF46" t="s">
        <v>1193</v>
      </c>
      <c r="CG46" t="s">
        <v>1194</v>
      </c>
      <c r="CH46" t="s">
        <v>1195</v>
      </c>
      <c r="CJ46" t="s">
        <v>1196</v>
      </c>
      <c r="CK46" t="s">
        <v>1197</v>
      </c>
      <c r="CL46" t="s">
        <v>1198</v>
      </c>
      <c r="CM46" t="s">
        <v>1199</v>
      </c>
      <c r="CN46" t="s">
        <v>1200</v>
      </c>
      <c r="CO46" t="s">
        <v>1201</v>
      </c>
      <c r="CP46" t="s">
        <v>1202</v>
      </c>
      <c r="CW46" t="s">
        <v>1203</v>
      </c>
      <c r="CX46" t="s">
        <v>1204</v>
      </c>
      <c r="CY46" t="s">
        <v>1205</v>
      </c>
      <c r="CZ46" t="s">
        <v>1206</v>
      </c>
      <c r="DA46" t="s">
        <v>1207</v>
      </c>
    </row>
    <row r="47" spans="1:125" x14ac:dyDescent="0.25">
      <c r="A47">
        <v>2</v>
      </c>
      <c r="CE47" t="s">
        <v>1208</v>
      </c>
      <c r="CF47" t="s">
        <v>1209</v>
      </c>
      <c r="CG47" t="s">
        <v>1210</v>
      </c>
      <c r="CH47" t="s">
        <v>1211</v>
      </c>
      <c r="CJ47" t="s">
        <v>1212</v>
      </c>
      <c r="CK47" t="s">
        <v>1213</v>
      </c>
      <c r="CL47" t="s">
        <v>1214</v>
      </c>
      <c r="CM47" t="s">
        <v>1215</v>
      </c>
      <c r="CN47" t="s">
        <v>1216</v>
      </c>
      <c r="CO47" t="s">
        <v>1217</v>
      </c>
      <c r="CP47" t="s">
        <v>1218</v>
      </c>
      <c r="CW47" t="s">
        <v>1219</v>
      </c>
      <c r="CX47" t="s">
        <v>819</v>
      </c>
      <c r="CY47" t="s">
        <v>1220</v>
      </c>
      <c r="CZ47" t="s">
        <v>1221</v>
      </c>
      <c r="DA47" t="s">
        <v>1222</v>
      </c>
    </row>
    <row r="48" spans="1:125" x14ac:dyDescent="0.25">
      <c r="A48">
        <v>3</v>
      </c>
      <c r="CE48" t="s">
        <v>1223</v>
      </c>
      <c r="CF48" t="s">
        <v>1224</v>
      </c>
      <c r="CG48" t="s">
        <v>1225</v>
      </c>
      <c r="CH48" t="s">
        <v>1226</v>
      </c>
      <c r="CJ48" t="s">
        <v>1227</v>
      </c>
      <c r="CK48" t="s">
        <v>1228</v>
      </c>
      <c r="CL48" t="s">
        <v>1229</v>
      </c>
      <c r="CM48" t="s">
        <v>1230</v>
      </c>
      <c r="CN48" t="s">
        <v>1231</v>
      </c>
      <c r="CO48" t="s">
        <v>1232</v>
      </c>
      <c r="CP48" t="s">
        <v>1233</v>
      </c>
      <c r="CW48" t="s">
        <v>1234</v>
      </c>
      <c r="CX48" t="s">
        <v>861</v>
      </c>
      <c r="CY48" t="s">
        <v>1235</v>
      </c>
      <c r="CZ48" t="s">
        <v>1236</v>
      </c>
      <c r="DA48" t="s">
        <v>1237</v>
      </c>
    </row>
    <row r="49" spans="1:125" x14ac:dyDescent="0.25">
      <c r="A49">
        <v>4</v>
      </c>
      <c r="CE49" t="s">
        <v>701</v>
      </c>
      <c r="CF49" t="s">
        <v>1238</v>
      </c>
      <c r="CG49" t="s">
        <v>1239</v>
      </c>
      <c r="CH49" t="s">
        <v>1240</v>
      </c>
      <c r="CJ49" t="s">
        <v>630</v>
      </c>
      <c r="CK49" t="s">
        <v>1241</v>
      </c>
      <c r="CL49" t="s">
        <v>1241</v>
      </c>
      <c r="CM49" t="s">
        <v>1242</v>
      </c>
      <c r="CN49" t="s">
        <v>1243</v>
      </c>
      <c r="CO49" t="s">
        <v>1244</v>
      </c>
      <c r="CP49" t="s">
        <v>1245</v>
      </c>
      <c r="CW49" t="s">
        <v>1246</v>
      </c>
      <c r="CX49" t="s">
        <v>946</v>
      </c>
      <c r="CY49" t="s">
        <v>1247</v>
      </c>
      <c r="CZ49" t="s">
        <v>1248</v>
      </c>
      <c r="DA49" t="s">
        <v>1249</v>
      </c>
    </row>
    <row r="50" spans="1:125" x14ac:dyDescent="0.25">
      <c r="A50">
        <v>5</v>
      </c>
      <c r="CE50" t="s">
        <v>1250</v>
      </c>
      <c r="CF50" t="s">
        <v>1251</v>
      </c>
      <c r="CG50" t="s">
        <v>1252</v>
      </c>
      <c r="CH50" t="s">
        <v>1253</v>
      </c>
      <c r="CJ50" t="s">
        <v>451</v>
      </c>
      <c r="CK50" t="s">
        <v>1254</v>
      </c>
      <c r="CL50" t="s">
        <v>1228</v>
      </c>
      <c r="CM50" t="s">
        <v>1255</v>
      </c>
      <c r="CN50" t="s">
        <v>1256</v>
      </c>
      <c r="CO50" t="s">
        <v>1257</v>
      </c>
      <c r="CP50" t="s">
        <v>1258</v>
      </c>
      <c r="CW50" t="s">
        <v>1259</v>
      </c>
      <c r="CX50" t="s">
        <v>904</v>
      </c>
      <c r="CY50" t="s">
        <v>1260</v>
      </c>
      <c r="CZ50" t="s">
        <v>1261</v>
      </c>
      <c r="DA50" t="s">
        <v>1262</v>
      </c>
    </row>
    <row r="51" spans="1:125" x14ac:dyDescent="0.25">
      <c r="A51" s="9" t="s">
        <v>522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>
        <v>3008</v>
      </c>
      <c r="CF51" s="10">
        <v>3395</v>
      </c>
      <c r="CG51" s="10">
        <v>2964</v>
      </c>
      <c r="CH51" s="10">
        <v>3327</v>
      </c>
      <c r="CI51" s="10"/>
      <c r="CJ51" s="10">
        <v>3036</v>
      </c>
      <c r="CK51" s="10">
        <v>3493</v>
      </c>
      <c r="CL51" s="10">
        <v>3104</v>
      </c>
      <c r="CM51" s="10">
        <v>3344</v>
      </c>
      <c r="CN51" s="10"/>
      <c r="CO51" s="10">
        <v>3066</v>
      </c>
      <c r="CP51" s="10">
        <v>3105</v>
      </c>
      <c r="CQ51" s="10"/>
      <c r="CR51" s="10"/>
      <c r="CS51" s="10"/>
      <c r="CT51" s="10"/>
      <c r="CU51" s="10"/>
      <c r="CV51" s="10"/>
      <c r="CW51" s="10">
        <v>3250</v>
      </c>
      <c r="CX51" s="10">
        <v>3142</v>
      </c>
      <c r="CY51" s="10">
        <v>3214</v>
      </c>
      <c r="CZ51" s="10">
        <v>2806</v>
      </c>
      <c r="DA51" s="10">
        <v>2905</v>
      </c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9"/>
      <c r="DS51" s="9"/>
      <c r="DT51" s="9"/>
      <c r="DU51" s="9"/>
    </row>
    <row r="52" spans="1:12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</row>
    <row r="53" spans="1:125" x14ac:dyDescent="0.25">
      <c r="A53" s="14" t="s">
        <v>523</v>
      </c>
    </row>
    <row r="54" spans="1:125" x14ac:dyDescent="0.25">
      <c r="A54">
        <v>1</v>
      </c>
      <c r="CW54" t="s">
        <v>1263</v>
      </c>
      <c r="CY54" t="s">
        <v>1264</v>
      </c>
      <c r="CZ54" t="s">
        <v>1265</v>
      </c>
      <c r="DA54" t="s">
        <v>1266</v>
      </c>
    </row>
    <row r="55" spans="1:125" x14ac:dyDescent="0.25">
      <c r="A55">
        <v>2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t="s">
        <v>1267</v>
      </c>
      <c r="CY55" t="s">
        <v>1268</v>
      </c>
      <c r="CZ55" t="s">
        <v>1269</v>
      </c>
      <c r="DA55" t="s">
        <v>1270</v>
      </c>
    </row>
    <row r="56" spans="1:125" x14ac:dyDescent="0.25">
      <c r="A56" s="14" t="s">
        <v>522</v>
      </c>
      <c r="CW56" s="10">
        <v>1482</v>
      </c>
      <c r="CX56" s="10"/>
      <c r="CY56" s="10">
        <v>1410</v>
      </c>
      <c r="CZ56" s="10">
        <v>1387</v>
      </c>
      <c r="DA56" s="10">
        <f>1197</f>
        <v>1197</v>
      </c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</row>
    <row r="57" spans="1:12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</row>
    <row r="58" spans="1:125" x14ac:dyDescent="0.25">
      <c r="A58" s="14" t="s">
        <v>642</v>
      </c>
    </row>
    <row r="59" spans="1:125" x14ac:dyDescent="0.25">
      <c r="A59">
        <v>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t="s">
        <v>1271</v>
      </c>
      <c r="CY59" t="s">
        <v>1272</v>
      </c>
      <c r="CZ59" t="s">
        <v>1273</v>
      </c>
      <c r="DA59" t="s">
        <v>1274</v>
      </c>
    </row>
    <row r="60" spans="1:125" x14ac:dyDescent="0.25">
      <c r="A60" s="9"/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10">
        <v>856</v>
      </c>
      <c r="CX60" s="10"/>
      <c r="CY60" s="10">
        <v>745</v>
      </c>
      <c r="CZ60" s="10">
        <v>635</v>
      </c>
      <c r="DA60" s="10">
        <v>610</v>
      </c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31"/>
      <c r="DS60" s="31"/>
      <c r="DT60" s="31"/>
      <c r="DU60" s="31"/>
    </row>
    <row r="61" spans="1:125" x14ac:dyDescent="0.25">
      <c r="A61" s="33"/>
      <c r="B61" s="1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13"/>
      <c r="DS61" s="13"/>
      <c r="DT61" s="13"/>
      <c r="DU61" s="13"/>
    </row>
    <row r="62" spans="1:125" x14ac:dyDescent="0.25">
      <c r="A62" s="14" t="s">
        <v>717</v>
      </c>
    </row>
    <row r="63" spans="1:125" x14ac:dyDescent="0.25">
      <c r="A63">
        <v>1</v>
      </c>
      <c r="CW63" t="s">
        <v>985</v>
      </c>
      <c r="CY63" t="s">
        <v>245</v>
      </c>
      <c r="CZ63" t="s">
        <v>1275</v>
      </c>
      <c r="DA63" t="s">
        <v>1276</v>
      </c>
    </row>
    <row r="64" spans="1:125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10">
        <v>2408</v>
      </c>
      <c r="CX64" s="10"/>
      <c r="CY64" s="10">
        <f>726+787+675</f>
        <v>2188</v>
      </c>
      <c r="CZ64" s="10">
        <f>582+700+537</f>
        <v>1819</v>
      </c>
      <c r="DA64" s="10">
        <f>585+580+563</f>
        <v>1728</v>
      </c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31"/>
      <c r="DS64" s="31"/>
      <c r="DT64" s="31"/>
      <c r="DU64" s="31"/>
    </row>
    <row r="65" spans="1:125" x14ac:dyDescent="0.25">
      <c r="A65" s="3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13"/>
      <c r="DS65" s="13"/>
      <c r="DT65" s="13"/>
      <c r="DU65" s="13"/>
    </row>
    <row r="66" spans="1:125" s="15" customFormat="1" x14ac:dyDescent="0.25">
      <c r="A66" s="81" t="s">
        <v>1277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80" t="s">
        <v>1278</v>
      </c>
      <c r="CF66" s="80" t="s">
        <v>1178</v>
      </c>
      <c r="CG66" s="80" t="s">
        <v>1279</v>
      </c>
      <c r="CH66" s="80"/>
      <c r="CI66" s="80"/>
      <c r="CJ66" s="80" t="s">
        <v>1182</v>
      </c>
      <c r="CK66" s="80" t="s">
        <v>1182</v>
      </c>
      <c r="CL66" s="80" t="s">
        <v>1280</v>
      </c>
      <c r="CM66" s="80" t="s">
        <v>1184</v>
      </c>
      <c r="CN66" s="80" t="s">
        <v>1185</v>
      </c>
      <c r="CO66" s="80" t="s">
        <v>1281</v>
      </c>
      <c r="CP66" s="80" t="s">
        <v>1187</v>
      </c>
      <c r="CQ66" s="80"/>
      <c r="CR66" s="80"/>
      <c r="CS66" s="80"/>
      <c r="CT66" s="80"/>
      <c r="CU66" s="80"/>
      <c r="CV66" s="80"/>
      <c r="CW66" s="80" t="s">
        <v>1282</v>
      </c>
      <c r="CX66" s="80" t="s">
        <v>777</v>
      </c>
      <c r="CY66" s="80"/>
      <c r="CZ66" s="80" t="s">
        <v>1283</v>
      </c>
      <c r="DA66" s="80" t="s">
        <v>1284</v>
      </c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28"/>
      <c r="DT66" s="28"/>
      <c r="DU66" s="28"/>
    </row>
    <row r="67" spans="1:125" x14ac:dyDescent="0.25">
      <c r="A67" s="20">
        <v>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 t="s">
        <v>1285</v>
      </c>
      <c r="CF67" s="20" t="s">
        <v>1193</v>
      </c>
      <c r="CG67" s="20" t="s">
        <v>1286</v>
      </c>
      <c r="CH67" s="20"/>
      <c r="CI67" s="20"/>
      <c r="CJ67" s="20" t="s">
        <v>1197</v>
      </c>
      <c r="CK67" s="20" t="s">
        <v>1197</v>
      </c>
      <c r="CL67" s="20" t="s">
        <v>1287</v>
      </c>
      <c r="CM67" s="20" t="s">
        <v>1199</v>
      </c>
      <c r="CN67" s="20" t="s">
        <v>1200</v>
      </c>
      <c r="CO67" s="20" t="s">
        <v>1288</v>
      </c>
      <c r="CP67" s="20" t="s">
        <v>1202</v>
      </c>
      <c r="CQ67" s="20"/>
      <c r="CR67" s="20"/>
      <c r="CS67" s="20"/>
      <c r="CT67" s="20"/>
      <c r="CU67" s="20"/>
      <c r="CV67" s="20"/>
      <c r="CW67" s="20" t="s">
        <v>1036</v>
      </c>
      <c r="CX67" s="20" t="s">
        <v>1204</v>
      </c>
      <c r="CY67" s="20"/>
      <c r="CZ67" s="20" t="s">
        <v>1289</v>
      </c>
      <c r="DA67" s="20" t="s">
        <v>1290</v>
      </c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</row>
    <row r="68" spans="1:125" x14ac:dyDescent="0.25">
      <c r="A68" s="20">
        <v>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 t="s">
        <v>1291</v>
      </c>
      <c r="CF68" s="20" t="s">
        <v>1209</v>
      </c>
      <c r="CG68" s="20" t="s">
        <v>1292</v>
      </c>
      <c r="CH68" s="20"/>
      <c r="CI68" s="20"/>
      <c r="CJ68" s="20" t="s">
        <v>1293</v>
      </c>
      <c r="CK68" s="20" t="s">
        <v>1213</v>
      </c>
      <c r="CL68" s="20" t="s">
        <v>1294</v>
      </c>
      <c r="CM68" s="20" t="s">
        <v>1215</v>
      </c>
      <c r="CN68" s="20" t="s">
        <v>1216</v>
      </c>
      <c r="CO68" s="20" t="s">
        <v>1295</v>
      </c>
      <c r="CP68" s="20" t="s">
        <v>1218</v>
      </c>
      <c r="CQ68" s="20"/>
      <c r="CR68" s="20"/>
      <c r="CS68" s="20"/>
      <c r="CT68" s="20"/>
      <c r="CU68" s="20"/>
      <c r="CV68" s="20"/>
      <c r="CW68" s="20" t="s">
        <v>1296</v>
      </c>
      <c r="CX68" s="20" t="s">
        <v>819</v>
      </c>
      <c r="CY68" s="20"/>
      <c r="CZ68" s="20" t="s">
        <v>1297</v>
      </c>
      <c r="DA68" s="20" t="s">
        <v>1298</v>
      </c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</row>
    <row r="69" spans="1:125" x14ac:dyDescent="0.25">
      <c r="A69" s="20">
        <v>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 t="s">
        <v>1299</v>
      </c>
      <c r="CF69" s="20" t="s">
        <v>1224</v>
      </c>
      <c r="CG69" s="20" t="s">
        <v>1300</v>
      </c>
      <c r="CH69" s="20"/>
      <c r="CI69" s="20"/>
      <c r="CJ69" s="20" t="s">
        <v>1228</v>
      </c>
      <c r="CK69" s="20" t="s">
        <v>1228</v>
      </c>
      <c r="CL69" s="20" t="s">
        <v>1301</v>
      </c>
      <c r="CM69" s="20" t="s">
        <v>1230</v>
      </c>
      <c r="CN69" s="20" t="s">
        <v>1231</v>
      </c>
      <c r="CO69" s="20" t="s">
        <v>1302</v>
      </c>
      <c r="CP69" s="20" t="s">
        <v>1233</v>
      </c>
      <c r="CQ69" s="20"/>
      <c r="CR69" s="20"/>
      <c r="CS69" s="20"/>
      <c r="CT69" s="20"/>
      <c r="CU69" s="20"/>
      <c r="CV69" s="20"/>
      <c r="CW69" s="20" t="s">
        <v>1085</v>
      </c>
      <c r="CX69" s="20" t="s">
        <v>861</v>
      </c>
      <c r="CY69" s="20"/>
      <c r="CZ69" s="20" t="s">
        <v>1303</v>
      </c>
      <c r="DA69" s="20" t="s">
        <v>1304</v>
      </c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</row>
    <row r="70" spans="1:125" x14ac:dyDescent="0.25">
      <c r="A70" s="20">
        <v>4</v>
      </c>
      <c r="B70" s="20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0" t="s">
        <v>1305</v>
      </c>
      <c r="CF70" s="20" t="s">
        <v>1238</v>
      </c>
      <c r="CG70" s="20" t="s">
        <v>1306</v>
      </c>
      <c r="CH70" s="20"/>
      <c r="CI70" s="20"/>
      <c r="CJ70" s="20" t="s">
        <v>1241</v>
      </c>
      <c r="CK70" s="20" t="s">
        <v>1241</v>
      </c>
      <c r="CL70" s="20" t="s">
        <v>1307</v>
      </c>
      <c r="CM70" s="20" t="s">
        <v>1242</v>
      </c>
      <c r="CN70" s="20" t="s">
        <v>1243</v>
      </c>
      <c r="CO70" s="20" t="s">
        <v>1308</v>
      </c>
      <c r="CP70" s="20" t="s">
        <v>1245</v>
      </c>
      <c r="CQ70" s="20"/>
      <c r="CR70" s="20"/>
      <c r="CS70" s="20"/>
      <c r="CT70" s="20"/>
      <c r="CU70" s="20"/>
      <c r="CV70" s="20"/>
      <c r="CW70" s="20" t="s">
        <v>1309</v>
      </c>
      <c r="CX70" s="20" t="s">
        <v>946</v>
      </c>
      <c r="CY70" s="20"/>
      <c r="CZ70" s="20" t="s">
        <v>1310</v>
      </c>
      <c r="DA70" s="20" t="s">
        <v>1311</v>
      </c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</row>
    <row r="71" spans="1:125" x14ac:dyDescent="0.25">
      <c r="A71" s="20">
        <v>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 t="s">
        <v>1312</v>
      </c>
      <c r="CF71" s="20" t="s">
        <v>1251</v>
      </c>
      <c r="CG71" s="20" t="s">
        <v>1313</v>
      </c>
      <c r="CH71" s="20"/>
      <c r="CI71" s="20"/>
      <c r="CJ71" s="20" t="s">
        <v>1254</v>
      </c>
      <c r="CK71" s="20" t="s">
        <v>1254</v>
      </c>
      <c r="CL71" s="20" t="s">
        <v>1314</v>
      </c>
      <c r="CM71" s="20" t="s">
        <v>1255</v>
      </c>
      <c r="CN71" s="20" t="s">
        <v>1256</v>
      </c>
      <c r="CO71" s="20" t="s">
        <v>1315</v>
      </c>
      <c r="CP71" s="20" t="s">
        <v>1258</v>
      </c>
      <c r="CQ71" s="20"/>
      <c r="CR71" s="20"/>
      <c r="CS71" s="20"/>
      <c r="CT71" s="20"/>
      <c r="CU71" s="20"/>
      <c r="CV71" s="20"/>
      <c r="CW71" s="20" t="s">
        <v>1316</v>
      </c>
      <c r="CX71" s="20" t="s">
        <v>904</v>
      </c>
      <c r="CY71" s="20"/>
      <c r="CZ71" s="20" t="s">
        <v>1317</v>
      </c>
      <c r="DA71" s="20" t="s">
        <v>1318</v>
      </c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</row>
    <row r="72" spans="1:125" x14ac:dyDescent="0.25">
      <c r="A72" s="23" t="s">
        <v>522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2">
        <v>3454</v>
      </c>
      <c r="CF72" s="22">
        <v>3395</v>
      </c>
      <c r="CG72" s="22">
        <f>2828+507</f>
        <v>3335</v>
      </c>
      <c r="CH72" s="22"/>
      <c r="CI72" s="22"/>
      <c r="CJ72" s="22">
        <v>3310</v>
      </c>
      <c r="CK72" s="22">
        <v>3493</v>
      </c>
      <c r="CL72" s="22">
        <v>3384</v>
      </c>
      <c r="CM72" s="22">
        <v>3344</v>
      </c>
      <c r="CN72" s="22"/>
      <c r="CO72" s="22"/>
      <c r="CP72" s="22">
        <v>3105</v>
      </c>
      <c r="CQ72" s="22"/>
      <c r="CR72" s="22"/>
      <c r="CS72" s="22"/>
      <c r="CT72" s="22"/>
      <c r="CU72" s="22"/>
      <c r="CV72" s="22"/>
      <c r="CW72" s="22">
        <v>3798</v>
      </c>
      <c r="CX72" s="22">
        <f>3142+567</f>
        <v>3709</v>
      </c>
      <c r="CY72" s="22"/>
      <c r="CZ72" s="22">
        <f>2571+771</f>
        <v>3342</v>
      </c>
      <c r="DA72" s="22">
        <f>2687+756</f>
        <v>3443</v>
      </c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0"/>
      <c r="DT72" s="20"/>
      <c r="DU72" s="20"/>
    </row>
    <row r="73" spans="1:125" x14ac:dyDescent="0.25">
      <c r="A73" s="25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</row>
    <row r="74" spans="1:125" x14ac:dyDescent="0.25">
      <c r="A74" s="23" t="s">
        <v>989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</row>
    <row r="75" spans="1:125" x14ac:dyDescent="0.25">
      <c r="A75" s="20">
        <v>1</v>
      </c>
      <c r="B75" s="20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0" t="s">
        <v>1170</v>
      </c>
      <c r="CX75" s="20"/>
      <c r="CY75" s="20"/>
      <c r="CZ75" s="20" t="s">
        <v>1265</v>
      </c>
      <c r="DA75" s="20" t="s">
        <v>1266</v>
      </c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</row>
    <row r="76" spans="1:125" x14ac:dyDescent="0.25">
      <c r="A76" s="20">
        <v>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 t="s">
        <v>1319</v>
      </c>
      <c r="CX76" s="20"/>
      <c r="CY76" s="20"/>
      <c r="CZ76" s="20" t="s">
        <v>1269</v>
      </c>
      <c r="DA76" s="20" t="s">
        <v>1270</v>
      </c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</row>
    <row r="77" spans="1:125" x14ac:dyDescent="0.25">
      <c r="A77" s="23" t="s">
        <v>522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2">
        <v>1631</v>
      </c>
      <c r="CX77" s="22"/>
      <c r="CY77" s="22"/>
      <c r="CZ77" s="22">
        <f>1387+234</f>
        <v>1621</v>
      </c>
      <c r="DA77" s="22">
        <f>1197+204</f>
        <v>1401</v>
      </c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0"/>
      <c r="DS77" s="20"/>
      <c r="DT77" s="20"/>
      <c r="DU77" s="20"/>
    </row>
    <row r="78" spans="1:125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</row>
    <row r="79" spans="1:125" x14ac:dyDescent="0.25">
      <c r="A79" s="23" t="s">
        <v>1091</v>
      </c>
      <c r="B79" s="20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0"/>
      <c r="DS79" s="20"/>
      <c r="DT79" s="20"/>
      <c r="DU79" s="20"/>
    </row>
    <row r="80" spans="1:125" x14ac:dyDescent="0.25">
      <c r="A80" s="20">
        <v>1</v>
      </c>
      <c r="B80" s="2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0" t="s">
        <v>1271</v>
      </c>
      <c r="CX80" s="20"/>
      <c r="CY80" s="20"/>
      <c r="CZ80" s="20" t="s">
        <v>1273</v>
      </c>
      <c r="DA80" s="20" t="s">
        <v>1320</v>
      </c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</row>
    <row r="81" spans="1:125" x14ac:dyDescent="0.25">
      <c r="A81" s="21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2">
        <v>856</v>
      </c>
      <c r="CX81" s="22"/>
      <c r="CY81" s="22"/>
      <c r="CZ81" s="22">
        <f>635+102</f>
        <v>737</v>
      </c>
      <c r="DA81" s="22">
        <f>558+285</f>
        <v>843</v>
      </c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9"/>
      <c r="DS81" s="29"/>
      <c r="DT81" s="29"/>
      <c r="DU81" s="29"/>
    </row>
    <row r="82" spans="1:125" x14ac:dyDescent="0.25">
      <c r="A82" s="25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37"/>
      <c r="DS82" s="37"/>
      <c r="DT82" s="37"/>
      <c r="DU82" s="37"/>
    </row>
    <row r="83" spans="1:125" x14ac:dyDescent="0.25">
      <c r="A83" s="23" t="s">
        <v>1138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</row>
    <row r="84" spans="1:125" x14ac:dyDescent="0.25">
      <c r="A84" s="20">
        <v>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 t="s">
        <v>985</v>
      </c>
      <c r="CX84" s="20"/>
      <c r="CY84" s="20"/>
      <c r="CZ84" s="20" t="s">
        <v>1275</v>
      </c>
      <c r="DA84" s="20" t="s">
        <v>1276</v>
      </c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</row>
    <row r="85" spans="1:12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2">
        <v>2408</v>
      </c>
      <c r="CX85" s="22"/>
      <c r="CY85" s="22"/>
      <c r="CZ85" s="22">
        <f>582+700+537+315</f>
        <v>2134</v>
      </c>
      <c r="DA85" s="22">
        <f>585+580+563+477</f>
        <v>2205</v>
      </c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9"/>
      <c r="DS85" s="29"/>
      <c r="DT85" s="29"/>
      <c r="DU85" s="29"/>
    </row>
    <row r="86" spans="1:12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9"/>
      <c r="DS86" s="29"/>
      <c r="DT86" s="29"/>
      <c r="DU86" s="29"/>
    </row>
    <row r="87" spans="1:125" s="15" customFormat="1" x14ac:dyDescent="0.25">
      <c r="A87" s="76" t="s">
        <v>1321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 t="s">
        <v>1322</v>
      </c>
      <c r="CF87" s="75" t="s">
        <v>1323</v>
      </c>
      <c r="CG87" s="75"/>
      <c r="CH87" s="75" t="s">
        <v>1324</v>
      </c>
      <c r="CI87" s="75" t="s">
        <v>1325</v>
      </c>
      <c r="CJ87" s="75" t="s">
        <v>1326</v>
      </c>
      <c r="CK87" s="75" t="s">
        <v>1327</v>
      </c>
      <c r="CL87" s="75" t="s">
        <v>1328</v>
      </c>
      <c r="CM87" s="75" t="s">
        <v>1329</v>
      </c>
      <c r="CN87" s="75" t="s">
        <v>1330</v>
      </c>
      <c r="CO87" s="75" t="s">
        <v>1331</v>
      </c>
      <c r="CP87" s="75" t="s">
        <v>1331</v>
      </c>
      <c r="CQ87" s="75" t="s">
        <v>1332</v>
      </c>
      <c r="CR87" s="75"/>
      <c r="CS87" s="75"/>
      <c r="CT87" s="75"/>
      <c r="CU87" s="75"/>
      <c r="CV87" s="75"/>
      <c r="CW87" s="75" t="s">
        <v>1333</v>
      </c>
      <c r="CX87" s="75"/>
      <c r="CY87" s="75" t="s">
        <v>1334</v>
      </c>
      <c r="CZ87" s="75" t="s">
        <v>1335</v>
      </c>
      <c r="DA87" s="75" t="s">
        <v>144</v>
      </c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64"/>
      <c r="DS87" s="64"/>
      <c r="DT87" s="64"/>
      <c r="DU87" s="64"/>
    </row>
    <row r="88" spans="1:125" x14ac:dyDescent="0.25">
      <c r="A88">
        <v>1</v>
      </c>
      <c r="CE88" t="s">
        <v>1336</v>
      </c>
      <c r="CF88" t="s">
        <v>1337</v>
      </c>
      <c r="CH88" t="s">
        <v>1338</v>
      </c>
      <c r="CI88" t="s">
        <v>1339</v>
      </c>
      <c r="CJ88" t="s">
        <v>1194</v>
      </c>
      <c r="CK88" t="s">
        <v>1340</v>
      </c>
      <c r="CL88" t="s">
        <v>1341</v>
      </c>
      <c r="CM88" t="s">
        <v>1342</v>
      </c>
      <c r="CN88" t="s">
        <v>1343</v>
      </c>
      <c r="CO88" t="s">
        <v>1344</v>
      </c>
      <c r="CP88" t="s">
        <v>1122</v>
      </c>
      <c r="CQ88" t="s">
        <v>1345</v>
      </c>
      <c r="CW88" t="s">
        <v>1346</v>
      </c>
      <c r="CY88" t="s">
        <v>1318</v>
      </c>
      <c r="CZ88" t="s">
        <v>511</v>
      </c>
      <c r="DA88" t="s">
        <v>243</v>
      </c>
    </row>
    <row r="89" spans="1:125" x14ac:dyDescent="0.25">
      <c r="A89">
        <v>2</v>
      </c>
      <c r="CE89" t="s">
        <v>1347</v>
      </c>
      <c r="CF89" t="s">
        <v>1348</v>
      </c>
      <c r="CH89" t="s">
        <v>1349</v>
      </c>
      <c r="CI89" t="s">
        <v>1350</v>
      </c>
      <c r="CJ89" t="s">
        <v>1225</v>
      </c>
      <c r="CK89" t="s">
        <v>1351</v>
      </c>
      <c r="CL89" t="s">
        <v>1352</v>
      </c>
      <c r="CM89" t="s">
        <v>1353</v>
      </c>
      <c r="CN89" t="s">
        <v>1354</v>
      </c>
      <c r="CO89" t="s">
        <v>1355</v>
      </c>
      <c r="CP89" t="s">
        <v>1356</v>
      </c>
      <c r="CQ89" t="s">
        <v>1357</v>
      </c>
      <c r="CW89" t="s">
        <v>1358</v>
      </c>
      <c r="CY89" t="s">
        <v>1304</v>
      </c>
      <c r="CZ89" s="51" t="s">
        <v>1359</v>
      </c>
      <c r="DA89" s="51" t="s">
        <v>1360</v>
      </c>
    </row>
    <row r="90" spans="1:125" x14ac:dyDescent="0.25">
      <c r="A90">
        <v>3</v>
      </c>
      <c r="CE90" t="s">
        <v>1361</v>
      </c>
      <c r="CF90" t="s">
        <v>1362</v>
      </c>
      <c r="CH90" t="s">
        <v>1363</v>
      </c>
      <c r="CI90" t="s">
        <v>1364</v>
      </c>
      <c r="CJ90" t="s">
        <v>1365</v>
      </c>
      <c r="CK90" t="s">
        <v>1366</v>
      </c>
      <c r="CL90" t="s">
        <v>1367</v>
      </c>
      <c r="CM90" t="s">
        <v>1368</v>
      </c>
      <c r="CN90" t="s">
        <v>1369</v>
      </c>
      <c r="CO90" t="s">
        <v>1167</v>
      </c>
      <c r="CP90" t="s">
        <v>1355</v>
      </c>
      <c r="CQ90" t="s">
        <v>1370</v>
      </c>
      <c r="CW90" t="s">
        <v>1371</v>
      </c>
      <c r="CY90" t="s">
        <v>1372</v>
      </c>
      <c r="CZ90" t="s">
        <v>1373</v>
      </c>
      <c r="DA90" t="s">
        <v>467</v>
      </c>
    </row>
    <row r="91" spans="1:125" x14ac:dyDescent="0.25">
      <c r="A91">
        <v>4</v>
      </c>
      <c r="CE91" t="s">
        <v>1374</v>
      </c>
      <c r="CF91" t="s">
        <v>1375</v>
      </c>
      <c r="CH91" t="s">
        <v>1376</v>
      </c>
      <c r="CI91" t="s">
        <v>1350</v>
      </c>
      <c r="CJ91" t="s">
        <v>1377</v>
      </c>
      <c r="CK91" t="s">
        <v>1378</v>
      </c>
      <c r="CL91" t="s">
        <v>1379</v>
      </c>
      <c r="CM91" t="s">
        <v>1380</v>
      </c>
      <c r="CN91" t="s">
        <v>1381</v>
      </c>
      <c r="CO91" t="s">
        <v>1382</v>
      </c>
      <c r="CP91" t="s">
        <v>1383</v>
      </c>
      <c r="CQ91" t="s">
        <v>1246</v>
      </c>
      <c r="CW91" t="s">
        <v>1384</v>
      </c>
      <c r="CY91" t="s">
        <v>1290</v>
      </c>
      <c r="CZ91" t="s">
        <v>1385</v>
      </c>
      <c r="DA91" t="s">
        <v>311</v>
      </c>
    </row>
    <row r="92" spans="1:125" x14ac:dyDescent="0.25">
      <c r="A92">
        <v>5</v>
      </c>
      <c r="CE92" t="s">
        <v>1386</v>
      </c>
      <c r="CF92" t="s">
        <v>1387</v>
      </c>
      <c r="CH92" t="s">
        <v>1388</v>
      </c>
      <c r="CI92" t="s">
        <v>1389</v>
      </c>
      <c r="CJ92" t="s">
        <v>1390</v>
      </c>
      <c r="CK92" t="s">
        <v>1391</v>
      </c>
      <c r="CL92" t="s">
        <v>1392</v>
      </c>
      <c r="CM92" t="s">
        <v>1393</v>
      </c>
      <c r="CN92" t="s">
        <v>1394</v>
      </c>
      <c r="CO92" t="s">
        <v>1395</v>
      </c>
      <c r="CP92" t="s">
        <v>1395</v>
      </c>
      <c r="CQ92" t="s">
        <v>1396</v>
      </c>
      <c r="CW92" t="s">
        <v>1397</v>
      </c>
      <c r="CY92" t="s">
        <v>1398</v>
      </c>
      <c r="CZ92" t="s">
        <v>1399</v>
      </c>
      <c r="DA92" t="s">
        <v>459</v>
      </c>
    </row>
    <row r="93" spans="1:125" x14ac:dyDescent="0.25">
      <c r="A93" s="9" t="s">
        <v>522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>
        <v>2832</v>
      </c>
      <c r="CF93" s="10">
        <v>3373</v>
      </c>
      <c r="CG93" s="10"/>
      <c r="CH93" s="10">
        <v>2791</v>
      </c>
      <c r="CI93" s="10">
        <v>2772</v>
      </c>
      <c r="CJ93" s="10">
        <v>2807</v>
      </c>
      <c r="CK93" s="10">
        <v>3535</v>
      </c>
      <c r="CL93" s="10">
        <v>2886</v>
      </c>
      <c r="CM93" s="10">
        <v>3253</v>
      </c>
      <c r="CN93" s="10">
        <v>3382</v>
      </c>
      <c r="CO93" s="10">
        <v>2931</v>
      </c>
      <c r="CP93" s="10">
        <v>3010</v>
      </c>
      <c r="CQ93" s="10">
        <v>2776</v>
      </c>
      <c r="CR93" s="10"/>
      <c r="CS93" s="10"/>
      <c r="CT93" s="10"/>
      <c r="CU93" s="10"/>
      <c r="CV93" s="10"/>
      <c r="CW93" s="10">
        <v>2920</v>
      </c>
      <c r="CX93" s="10"/>
      <c r="CY93" s="10">
        <v>2997</v>
      </c>
      <c r="CZ93" s="10">
        <v>2868</v>
      </c>
      <c r="DA93" s="10">
        <v>3377</v>
      </c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9"/>
      <c r="DS93" s="9"/>
      <c r="DT93" s="9"/>
      <c r="DU93" s="9"/>
    </row>
    <row r="94" spans="1:12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</row>
    <row r="95" spans="1:125" x14ac:dyDescent="0.25">
      <c r="A95" s="14" t="s">
        <v>523</v>
      </c>
    </row>
    <row r="96" spans="1:125" x14ac:dyDescent="0.25">
      <c r="A96">
        <v>1</v>
      </c>
      <c r="CW96" t="s">
        <v>1400</v>
      </c>
      <c r="CY96" t="s">
        <v>1318</v>
      </c>
      <c r="CZ96" s="51" t="s">
        <v>1401</v>
      </c>
      <c r="DA96" s="51" t="s">
        <v>1360</v>
      </c>
    </row>
    <row r="97" spans="1:125" x14ac:dyDescent="0.25">
      <c r="A97">
        <v>2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t="s">
        <v>1402</v>
      </c>
      <c r="CY97" t="s">
        <v>1304</v>
      </c>
      <c r="CZ97" t="s">
        <v>1403</v>
      </c>
      <c r="DA97" t="s">
        <v>467</v>
      </c>
    </row>
    <row r="98" spans="1:125" x14ac:dyDescent="0.25">
      <c r="A98" s="14" t="s">
        <v>522</v>
      </c>
      <c r="CW98" s="10">
        <v>1254</v>
      </c>
      <c r="CX98" s="10"/>
      <c r="CY98" s="10">
        <v>1332</v>
      </c>
      <c r="CZ98" s="10">
        <v>1170</v>
      </c>
      <c r="DA98" s="10">
        <v>1247</v>
      </c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</row>
    <row r="99" spans="1:12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</row>
    <row r="100" spans="1:125" x14ac:dyDescent="0.25">
      <c r="A100" s="14" t="s">
        <v>642</v>
      </c>
    </row>
    <row r="101" spans="1:125" x14ac:dyDescent="0.25">
      <c r="A101">
        <v>1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t="s">
        <v>1404</v>
      </c>
      <c r="CY101" t="s">
        <v>1405</v>
      </c>
    </row>
    <row r="102" spans="1:125" x14ac:dyDescent="0.25">
      <c r="A102" s="9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10">
        <v>847</v>
      </c>
      <c r="CX102" s="10"/>
      <c r="CY102" s="10">
        <v>660</v>
      </c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31"/>
      <c r="DS102" s="31"/>
      <c r="DT102" s="31"/>
      <c r="DU102" s="31"/>
    </row>
    <row r="103" spans="1:125" x14ac:dyDescent="0.25">
      <c r="A103" s="33"/>
      <c r="B103" s="1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13"/>
      <c r="DS103" s="13"/>
      <c r="DT103" s="13"/>
      <c r="DU103" s="13"/>
    </row>
    <row r="104" spans="1:125" x14ac:dyDescent="0.25">
      <c r="A104" s="14" t="s">
        <v>717</v>
      </c>
    </row>
    <row r="105" spans="1:125" x14ac:dyDescent="0.25">
      <c r="A105">
        <v>1</v>
      </c>
      <c r="CW105" t="s">
        <v>1406</v>
      </c>
      <c r="CY105" t="s">
        <v>1407</v>
      </c>
    </row>
    <row r="106" spans="1:125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10">
        <v>2433</v>
      </c>
      <c r="CX106" s="10"/>
      <c r="CY106" s="10">
        <f>631+737+651</f>
        <v>2019</v>
      </c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31"/>
      <c r="DS106" s="31"/>
      <c r="DT106" s="31"/>
      <c r="DU106" s="31"/>
    </row>
    <row r="107" spans="1:125" x14ac:dyDescent="0.25">
      <c r="A107" s="3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13"/>
      <c r="DS107" s="13"/>
      <c r="DT107" s="13"/>
      <c r="DU107" s="13"/>
    </row>
    <row r="108" spans="1:125" s="15" customFormat="1" x14ac:dyDescent="0.25">
      <c r="A108" s="81" t="s">
        <v>1408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80" t="s">
        <v>1409</v>
      </c>
      <c r="CF108" s="80" t="s">
        <v>1323</v>
      </c>
      <c r="CG108" s="80"/>
      <c r="CH108" s="80" t="s">
        <v>1180</v>
      </c>
      <c r="CI108" s="80" t="s">
        <v>1410</v>
      </c>
      <c r="CJ108" s="80" t="s">
        <v>1411</v>
      </c>
      <c r="CK108" s="80" t="s">
        <v>1327</v>
      </c>
      <c r="CL108" s="80" t="s">
        <v>1328</v>
      </c>
      <c r="CM108" s="80" t="s">
        <v>1329</v>
      </c>
      <c r="CN108" s="80" t="s">
        <v>1412</v>
      </c>
      <c r="CO108" s="80" t="s">
        <v>1413</v>
      </c>
      <c r="CP108" s="80" t="s">
        <v>1331</v>
      </c>
      <c r="CQ108" s="80" t="s">
        <v>1414</v>
      </c>
      <c r="CR108" s="80"/>
      <c r="CS108" s="80"/>
      <c r="CT108" s="80"/>
      <c r="CU108" s="80"/>
      <c r="CV108" s="80"/>
      <c r="CW108" s="80" t="s">
        <v>1415</v>
      </c>
      <c r="CX108" s="80"/>
      <c r="CY108" s="80"/>
      <c r="CZ108" s="77" t="s">
        <v>1416</v>
      </c>
      <c r="DA108" s="80" t="s">
        <v>1417</v>
      </c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28"/>
      <c r="DS108" s="28"/>
      <c r="DT108" s="28"/>
      <c r="DU108" s="28"/>
    </row>
    <row r="109" spans="1:125" x14ac:dyDescent="0.25">
      <c r="A109" s="20">
        <v>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 t="s">
        <v>1418</v>
      </c>
      <c r="CF109" s="20" t="s">
        <v>1337</v>
      </c>
      <c r="CG109" s="20"/>
      <c r="CH109" s="20" t="s">
        <v>1195</v>
      </c>
      <c r="CI109" s="20" t="s">
        <v>1419</v>
      </c>
      <c r="CJ109" s="20" t="s">
        <v>1420</v>
      </c>
      <c r="CK109" s="20" t="s">
        <v>1340</v>
      </c>
      <c r="CL109" s="20" t="s">
        <v>1341</v>
      </c>
      <c r="CM109" s="20" t="s">
        <v>1342</v>
      </c>
      <c r="CN109" s="20" t="s">
        <v>1421</v>
      </c>
      <c r="CO109" s="20" t="s">
        <v>1422</v>
      </c>
      <c r="CP109" s="20" t="s">
        <v>1122</v>
      </c>
      <c r="CQ109" s="20" t="s">
        <v>1423</v>
      </c>
      <c r="CR109" s="20"/>
      <c r="CS109" s="20"/>
      <c r="CT109" s="20"/>
      <c r="CU109" s="20"/>
      <c r="CV109" s="20"/>
      <c r="CW109" s="20" t="s">
        <v>1424</v>
      </c>
      <c r="CX109" s="20"/>
      <c r="CY109" s="20"/>
      <c r="CZ109" s="51" t="s">
        <v>1401</v>
      </c>
      <c r="DA109" s="51" t="s">
        <v>1425</v>
      </c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</row>
    <row r="110" spans="1:125" x14ac:dyDescent="0.25">
      <c r="A110" s="20">
        <v>2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 t="s">
        <v>1426</v>
      </c>
      <c r="CF110" s="20" t="s">
        <v>1348</v>
      </c>
      <c r="CG110" s="20"/>
      <c r="CH110" s="20" t="s">
        <v>1211</v>
      </c>
      <c r="CI110" s="20" t="s">
        <v>1427</v>
      </c>
      <c r="CJ110" s="20" t="s">
        <v>802</v>
      </c>
      <c r="CK110" s="20" t="s">
        <v>1351</v>
      </c>
      <c r="CL110" s="20" t="s">
        <v>1352</v>
      </c>
      <c r="CM110" s="20" t="s">
        <v>1353</v>
      </c>
      <c r="CN110" s="20" t="s">
        <v>1428</v>
      </c>
      <c r="CO110" s="20" t="s">
        <v>1429</v>
      </c>
      <c r="CP110" s="20" t="s">
        <v>1356</v>
      </c>
      <c r="CQ110" s="20" t="s">
        <v>1430</v>
      </c>
      <c r="CR110" s="20"/>
      <c r="CS110" s="20"/>
      <c r="CT110" s="20"/>
      <c r="CU110" s="20"/>
      <c r="CV110" s="20"/>
      <c r="CW110" s="20" t="s">
        <v>1431</v>
      </c>
      <c r="CX110" s="20"/>
      <c r="CY110" s="20"/>
      <c r="CZ110" s="51" t="s">
        <v>1432</v>
      </c>
      <c r="DA110" s="20" t="s">
        <v>1433</v>
      </c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</row>
    <row r="111" spans="1:125" x14ac:dyDescent="0.25">
      <c r="A111" s="20">
        <v>3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 t="s">
        <v>1434</v>
      </c>
      <c r="CF111" s="20" t="s">
        <v>1362</v>
      </c>
      <c r="CG111" s="20"/>
      <c r="CH111" s="20" t="s">
        <v>1226</v>
      </c>
      <c r="CI111" s="20" t="s">
        <v>1435</v>
      </c>
      <c r="CJ111" s="20" t="s">
        <v>1436</v>
      </c>
      <c r="CK111" s="20" t="s">
        <v>1366</v>
      </c>
      <c r="CL111" s="20" t="s">
        <v>1367</v>
      </c>
      <c r="CM111" s="20" t="s">
        <v>1368</v>
      </c>
      <c r="CN111" s="20" t="s">
        <v>1437</v>
      </c>
      <c r="CO111" s="20" t="s">
        <v>1430</v>
      </c>
      <c r="CP111" s="20" t="s">
        <v>1355</v>
      </c>
      <c r="CQ111" s="20" t="s">
        <v>1429</v>
      </c>
      <c r="CR111" s="20"/>
      <c r="CS111" s="20"/>
      <c r="CT111" s="20"/>
      <c r="CU111" s="20"/>
      <c r="CV111" s="20"/>
      <c r="CW111" s="20" t="s">
        <v>1438</v>
      </c>
      <c r="CX111" s="20"/>
      <c r="CY111" s="20"/>
      <c r="CZ111" s="20" t="s">
        <v>1439</v>
      </c>
      <c r="DA111" s="51" t="s">
        <v>1440</v>
      </c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</row>
    <row r="112" spans="1:125" x14ac:dyDescent="0.25">
      <c r="A112" s="20">
        <v>4</v>
      </c>
      <c r="B112" s="20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0" t="s">
        <v>1441</v>
      </c>
      <c r="CF112" s="20" t="s">
        <v>1375</v>
      </c>
      <c r="CG112" s="20"/>
      <c r="CH112" s="20" t="s">
        <v>1240</v>
      </c>
      <c r="CI112" s="20" t="s">
        <v>1442</v>
      </c>
      <c r="CJ112" s="20" t="s">
        <v>1443</v>
      </c>
      <c r="CK112" s="20" t="s">
        <v>1378</v>
      </c>
      <c r="CL112" s="20" t="s">
        <v>1379</v>
      </c>
      <c r="CM112" s="20" t="s">
        <v>1380</v>
      </c>
      <c r="CN112" s="20" t="s">
        <v>1444</v>
      </c>
      <c r="CO112" s="20" t="s">
        <v>1445</v>
      </c>
      <c r="CP112" s="20" t="s">
        <v>1383</v>
      </c>
      <c r="CQ112" s="20" t="s">
        <v>1446</v>
      </c>
      <c r="CR112" s="20"/>
      <c r="CS112" s="20"/>
      <c r="CT112" s="20"/>
      <c r="CU112" s="20"/>
      <c r="CV112" s="20"/>
      <c r="CW112" s="20" t="s">
        <v>1406</v>
      </c>
      <c r="CX112" s="20"/>
      <c r="CY112" s="20"/>
      <c r="CZ112" s="20" t="s">
        <v>1447</v>
      </c>
      <c r="DA112" s="20" t="s">
        <v>1448</v>
      </c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</row>
    <row r="113" spans="1:125" x14ac:dyDescent="0.25">
      <c r="A113" s="20">
        <v>5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 t="s">
        <v>1449</v>
      </c>
      <c r="CF113" s="20" t="s">
        <v>1387</v>
      </c>
      <c r="CG113" s="20"/>
      <c r="CH113" s="20" t="s">
        <v>1253</v>
      </c>
      <c r="CI113" s="20" t="s">
        <v>1450</v>
      </c>
      <c r="CJ113" s="20" t="s">
        <v>1451</v>
      </c>
      <c r="CK113" s="20" t="s">
        <v>1391</v>
      </c>
      <c r="CL113" s="20" t="s">
        <v>1392</v>
      </c>
      <c r="CM113" s="20" t="s">
        <v>1393</v>
      </c>
      <c r="CN113" s="20" t="s">
        <v>1452</v>
      </c>
      <c r="CO113" s="20" t="s">
        <v>1453</v>
      </c>
      <c r="CP113" s="20" t="s">
        <v>1395</v>
      </c>
      <c r="CQ113" s="20" t="s">
        <v>1454</v>
      </c>
      <c r="CR113" s="20"/>
      <c r="CS113" s="20"/>
      <c r="CT113" s="20"/>
      <c r="CU113" s="20"/>
      <c r="CV113" s="20"/>
      <c r="CW113" s="20" t="s">
        <v>1123</v>
      </c>
      <c r="CX113" s="20"/>
      <c r="CY113" s="20"/>
      <c r="CZ113" s="20" t="s">
        <v>1403</v>
      </c>
      <c r="DA113" s="20" t="s">
        <v>1455</v>
      </c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</row>
    <row r="114" spans="1:125" x14ac:dyDescent="0.25">
      <c r="A114" s="23" t="s">
        <v>522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2">
        <v>3436</v>
      </c>
      <c r="CF114" s="22">
        <v>3373</v>
      </c>
      <c r="CG114" s="22"/>
      <c r="CH114" s="22">
        <v>3327</v>
      </c>
      <c r="CI114" s="22">
        <v>3294</v>
      </c>
      <c r="CJ114" s="22">
        <v>3263</v>
      </c>
      <c r="CK114" s="22">
        <v>3535</v>
      </c>
      <c r="CL114" s="22">
        <v>3330</v>
      </c>
      <c r="CM114" s="22">
        <v>3253</v>
      </c>
      <c r="CN114" s="22">
        <v>3345</v>
      </c>
      <c r="CO114" s="22">
        <v>3584</v>
      </c>
      <c r="CP114" s="22">
        <v>3010</v>
      </c>
      <c r="CQ114" s="22">
        <v>3394</v>
      </c>
      <c r="CR114" s="22"/>
      <c r="CS114" s="22"/>
      <c r="CT114" s="22"/>
      <c r="CU114" s="22"/>
      <c r="CV114" s="22"/>
      <c r="CW114" s="22">
        <v>3777</v>
      </c>
      <c r="CX114" s="22"/>
      <c r="CY114" s="22"/>
      <c r="CZ114" s="22">
        <v>2868</v>
      </c>
      <c r="DA114" s="22">
        <f>2441+960</f>
        <v>3401</v>
      </c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0"/>
      <c r="DS114" s="20"/>
      <c r="DT114" s="20"/>
      <c r="DU114" s="20"/>
    </row>
    <row r="115" spans="1:125" x14ac:dyDescent="0.25">
      <c r="A115" s="25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</row>
    <row r="116" spans="1:125" x14ac:dyDescent="0.25">
      <c r="A116" s="23" t="s">
        <v>989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</row>
    <row r="117" spans="1:125" x14ac:dyDescent="0.25">
      <c r="A117" s="20">
        <v>1</v>
      </c>
      <c r="B117" s="20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0" t="s">
        <v>1406</v>
      </c>
      <c r="CX117" s="20"/>
      <c r="CY117" s="20"/>
      <c r="CZ117" s="20" t="s">
        <v>1456</v>
      </c>
      <c r="DA117" s="51" t="s">
        <v>1457</v>
      </c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</row>
    <row r="118" spans="1:125" x14ac:dyDescent="0.25">
      <c r="A118" s="20">
        <v>2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 t="s">
        <v>1438</v>
      </c>
      <c r="CX118" s="20"/>
      <c r="CY118" s="20"/>
      <c r="CZ118" s="20" t="s">
        <v>1458</v>
      </c>
      <c r="DA118" s="20" t="s">
        <v>1276</v>
      </c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</row>
    <row r="119" spans="1:125" x14ac:dyDescent="0.25">
      <c r="A119" s="23" t="s">
        <v>522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2">
        <v>1565</v>
      </c>
      <c r="CX119" s="22"/>
      <c r="CY119" s="22"/>
      <c r="CZ119" s="22">
        <f>873+486</f>
        <v>1359</v>
      </c>
      <c r="DA119" s="22">
        <f>1080+351</f>
        <v>1431</v>
      </c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0"/>
      <c r="DS119" s="20"/>
      <c r="DT119" s="20"/>
      <c r="DU119" s="20"/>
    </row>
    <row r="120" spans="1:125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</row>
    <row r="121" spans="1:125" x14ac:dyDescent="0.25">
      <c r="A121" s="23" t="s">
        <v>1091</v>
      </c>
      <c r="B121" s="20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0"/>
      <c r="DS121" s="20"/>
      <c r="DT121" s="20"/>
      <c r="DU121" s="20"/>
    </row>
    <row r="122" spans="1:125" x14ac:dyDescent="0.25">
      <c r="A122" s="20">
        <v>1</v>
      </c>
      <c r="B122" s="20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0" t="s">
        <v>1404</v>
      </c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</row>
    <row r="123" spans="1:125" x14ac:dyDescent="0.25">
      <c r="A123" s="21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2">
        <v>847</v>
      </c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9"/>
      <c r="DS123" s="29"/>
      <c r="DT123" s="29"/>
      <c r="DU123" s="29"/>
    </row>
    <row r="124" spans="1:125" x14ac:dyDescent="0.25">
      <c r="A124" s="2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37"/>
      <c r="DS124" s="37"/>
      <c r="DT124" s="37"/>
      <c r="DU124" s="37"/>
    </row>
    <row r="125" spans="1:125" x14ac:dyDescent="0.25">
      <c r="A125" s="23" t="s">
        <v>1138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</row>
    <row r="126" spans="1:125" x14ac:dyDescent="0.25">
      <c r="A126" s="20">
        <v>1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 t="s">
        <v>1406</v>
      </c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</row>
    <row r="127" spans="1:125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2">
        <v>2433</v>
      </c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9"/>
      <c r="DS127" s="29"/>
      <c r="DT127" s="29"/>
      <c r="DU127" s="29"/>
    </row>
    <row r="128" spans="1:125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37"/>
      <c r="DS128" s="37"/>
      <c r="DT128" s="37"/>
      <c r="DU128" s="37"/>
    </row>
    <row r="129" spans="1:125" s="15" customFormat="1" x14ac:dyDescent="0.25">
      <c r="A129" s="76" t="s">
        <v>1459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 t="s">
        <v>1460</v>
      </c>
      <c r="CZ129" s="75"/>
      <c r="DA129" s="75"/>
      <c r="DB129" s="75"/>
      <c r="DC129" s="75"/>
      <c r="DD129" s="75"/>
      <c r="DE129" s="75"/>
      <c r="DF129" s="75"/>
      <c r="DG129" s="75"/>
      <c r="DH129" s="75"/>
      <c r="DI129" s="75"/>
      <c r="DJ129" s="75"/>
      <c r="DK129" s="75"/>
      <c r="DL129" s="75"/>
      <c r="DM129" s="75"/>
      <c r="DN129" s="75"/>
      <c r="DO129" s="75"/>
      <c r="DP129" s="75"/>
      <c r="DQ129" s="75"/>
      <c r="DR129" s="64"/>
      <c r="DS129" s="64"/>
      <c r="DT129" s="64"/>
      <c r="DU129" s="64"/>
    </row>
    <row r="130" spans="1:125" x14ac:dyDescent="0.25">
      <c r="A130">
        <v>1</v>
      </c>
      <c r="CY130" t="s">
        <v>1461</v>
      </c>
    </row>
    <row r="131" spans="1:125" x14ac:dyDescent="0.25">
      <c r="A131">
        <v>2</v>
      </c>
      <c r="CY131" t="s">
        <v>1462</v>
      </c>
    </row>
    <row r="132" spans="1:125" x14ac:dyDescent="0.25">
      <c r="A132">
        <v>3</v>
      </c>
      <c r="CY132" t="s">
        <v>1463</v>
      </c>
    </row>
    <row r="133" spans="1:125" x14ac:dyDescent="0.25">
      <c r="A133">
        <v>4</v>
      </c>
      <c r="CY133" t="s">
        <v>1464</v>
      </c>
    </row>
    <row r="134" spans="1:125" x14ac:dyDescent="0.25">
      <c r="A134">
        <v>5</v>
      </c>
      <c r="CY134" t="s">
        <v>1465</v>
      </c>
    </row>
    <row r="135" spans="1:125" x14ac:dyDescent="0.25">
      <c r="A135" s="9" t="s">
        <v>522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>
        <v>2383</v>
      </c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9"/>
      <c r="DS135" s="9"/>
      <c r="DT135" s="9"/>
      <c r="DU135" s="9"/>
    </row>
    <row r="136" spans="1:12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</row>
    <row r="137" spans="1:125" x14ac:dyDescent="0.25">
      <c r="A137" s="14" t="s">
        <v>523</v>
      </c>
    </row>
    <row r="138" spans="1:125" x14ac:dyDescent="0.25">
      <c r="A138">
        <v>1</v>
      </c>
      <c r="CY138" s="51" t="s">
        <v>1466</v>
      </c>
    </row>
    <row r="139" spans="1:125" x14ac:dyDescent="0.25">
      <c r="A139">
        <v>2</v>
      </c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Y139" t="s">
        <v>1467</v>
      </c>
    </row>
    <row r="140" spans="1:125" x14ac:dyDescent="0.25">
      <c r="A140" s="14" t="s">
        <v>522</v>
      </c>
      <c r="CW140" s="10"/>
      <c r="CX140" s="10"/>
      <c r="CY140" s="10">
        <v>1040</v>
      </c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</row>
    <row r="141" spans="1:12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</row>
    <row r="142" spans="1:125" x14ac:dyDescent="0.25">
      <c r="A142" s="14" t="s">
        <v>642</v>
      </c>
    </row>
    <row r="143" spans="1:125" x14ac:dyDescent="0.25">
      <c r="A143">
        <v>1</v>
      </c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Y143" t="s">
        <v>1468</v>
      </c>
    </row>
    <row r="144" spans="1:125" x14ac:dyDescent="0.25">
      <c r="A144" s="9"/>
      <c r="B144" s="31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10"/>
      <c r="CX144" s="10"/>
      <c r="CY144" s="10">
        <v>671</v>
      </c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31"/>
      <c r="DS144" s="31"/>
      <c r="DT144" s="31"/>
      <c r="DU144" s="31"/>
    </row>
    <row r="145" spans="1:125" x14ac:dyDescent="0.25">
      <c r="A145" s="33"/>
      <c r="B145" s="1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13"/>
      <c r="DS145" s="13"/>
      <c r="DT145" s="13"/>
      <c r="DU145" s="13"/>
    </row>
    <row r="146" spans="1:125" x14ac:dyDescent="0.25">
      <c r="A146" s="14" t="s">
        <v>717</v>
      </c>
    </row>
    <row r="147" spans="1:125" x14ac:dyDescent="0.25">
      <c r="A147">
        <v>1</v>
      </c>
      <c r="CY147" t="s">
        <v>1469</v>
      </c>
    </row>
    <row r="148" spans="1:125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10"/>
      <c r="CX148" s="10"/>
      <c r="CY148" s="10">
        <f>525+534+519</f>
        <v>1578</v>
      </c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31"/>
      <c r="DS148" s="31"/>
      <c r="DT148" s="31"/>
      <c r="DU148" s="31"/>
    </row>
    <row r="149" spans="1:125" x14ac:dyDescent="0.25">
      <c r="A149" s="3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13"/>
      <c r="DS149" s="13"/>
      <c r="DT149" s="13"/>
      <c r="DU149" s="13"/>
    </row>
    <row r="150" spans="1:125" x14ac:dyDescent="0.2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7"/>
      <c r="DS150" s="7"/>
      <c r="DT150" s="7"/>
      <c r="DU150" s="7"/>
    </row>
    <row r="151" spans="1:125" s="15" customFormat="1" x14ac:dyDescent="0.25">
      <c r="A151" s="83" t="s">
        <v>1470</v>
      </c>
      <c r="CT151" s="82" t="s">
        <v>1471</v>
      </c>
      <c r="CU151" s="82" t="s">
        <v>1472</v>
      </c>
      <c r="CV151" s="82" t="s">
        <v>1473</v>
      </c>
      <c r="CW151" s="82" t="s">
        <v>1474</v>
      </c>
      <c r="CX151" s="82" t="s">
        <v>1475</v>
      </c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</row>
    <row r="152" spans="1:125" x14ac:dyDescent="0.25">
      <c r="A152">
        <v>1</v>
      </c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t="s">
        <v>243</v>
      </c>
      <c r="CU152" t="s">
        <v>709</v>
      </c>
      <c r="CV152" t="s">
        <v>231</v>
      </c>
      <c r="CW152" t="s">
        <v>386</v>
      </c>
      <c r="CX152" t="s">
        <v>1476</v>
      </c>
    </row>
    <row r="153" spans="1:125" x14ac:dyDescent="0.25">
      <c r="A153">
        <v>2</v>
      </c>
      <c r="CT153" t="s">
        <v>1477</v>
      </c>
      <c r="CU153" t="s">
        <v>237</v>
      </c>
      <c r="CV153" t="s">
        <v>513</v>
      </c>
      <c r="CW153" t="s">
        <v>1478</v>
      </c>
      <c r="CX153" t="s">
        <v>581</v>
      </c>
    </row>
    <row r="154" spans="1:125" x14ac:dyDescent="0.25">
      <c r="A154">
        <v>3</v>
      </c>
      <c r="CT154" t="s">
        <v>1479</v>
      </c>
      <c r="CU154" t="s">
        <v>452</v>
      </c>
      <c r="CV154" t="s">
        <v>517</v>
      </c>
      <c r="CW154" t="s">
        <v>570</v>
      </c>
      <c r="CX154" t="s">
        <v>518</v>
      </c>
    </row>
    <row r="155" spans="1:125" x14ac:dyDescent="0.25">
      <c r="A155" s="9" t="s">
        <v>522</v>
      </c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10">
        <v>2131</v>
      </c>
      <c r="CU155" s="10">
        <v>2150</v>
      </c>
      <c r="CV155" s="10">
        <v>2247</v>
      </c>
      <c r="CW155" s="10">
        <v>2273</v>
      </c>
      <c r="CX155" s="10">
        <v>2166</v>
      </c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31"/>
      <c r="DS155" s="31"/>
      <c r="DT155" s="31"/>
      <c r="DU155" s="31"/>
    </row>
    <row r="156" spans="1:125" x14ac:dyDescent="0.25">
      <c r="A156" s="3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13"/>
      <c r="DS156" s="13"/>
      <c r="DT156" s="13"/>
      <c r="DU156" s="13"/>
    </row>
    <row r="157" spans="1:125" s="15" customFormat="1" x14ac:dyDescent="0.25">
      <c r="A157" s="86" t="s">
        <v>1480</v>
      </c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41"/>
      <c r="CU157" s="41"/>
      <c r="CV157" s="41"/>
      <c r="CW157" s="85" t="s">
        <v>1474</v>
      </c>
      <c r="CX157" s="85" t="s">
        <v>1475</v>
      </c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4"/>
      <c r="DS157" s="84"/>
      <c r="DT157" s="84"/>
      <c r="DU157" s="84"/>
    </row>
    <row r="158" spans="1:125" x14ac:dyDescent="0.25">
      <c r="A158" s="40">
        <v>1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1"/>
      <c r="CU158" s="41"/>
      <c r="CV158" s="41"/>
      <c r="CW158" s="40" t="s">
        <v>386</v>
      </c>
      <c r="CX158" s="40" t="s">
        <v>1476</v>
      </c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</row>
    <row r="159" spans="1:125" x14ac:dyDescent="0.25">
      <c r="A159" s="40">
        <v>2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1"/>
      <c r="CU159" s="41"/>
      <c r="CV159" s="41"/>
      <c r="CW159" s="40" t="s">
        <v>1478</v>
      </c>
      <c r="CX159" s="40" t="s">
        <v>581</v>
      </c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</row>
    <row r="160" spans="1:125" x14ac:dyDescent="0.25">
      <c r="A160" s="40">
        <v>3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1"/>
      <c r="CU160" s="41"/>
      <c r="CV160" s="41"/>
      <c r="CW160" s="40" t="s">
        <v>570</v>
      </c>
      <c r="CX160" s="40" t="s">
        <v>518</v>
      </c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</row>
    <row r="161" spans="1:125" x14ac:dyDescent="0.25">
      <c r="A161" s="43" t="s">
        <v>522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5"/>
      <c r="CU161" s="45"/>
      <c r="CV161" s="45"/>
      <c r="CW161" s="45">
        <v>2273</v>
      </c>
      <c r="CX161" s="45">
        <f>2166+42</f>
        <v>2208</v>
      </c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4"/>
      <c r="DS161" s="44"/>
      <c r="DT161" s="44"/>
      <c r="DU161" s="44"/>
    </row>
    <row r="162" spans="1:125" x14ac:dyDescent="0.25">
      <c r="A162" s="46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7"/>
      <c r="DS162" s="47"/>
      <c r="DT162" s="47"/>
      <c r="DU162" s="47"/>
    </row>
    <row r="163" spans="1:125" s="15" customFormat="1" x14ac:dyDescent="0.25">
      <c r="A163" s="83" t="s">
        <v>1481</v>
      </c>
      <c r="CT163" s="82" t="s">
        <v>1482</v>
      </c>
      <c r="CU163" s="82" t="s">
        <v>1483</v>
      </c>
      <c r="CV163" s="82" t="s">
        <v>1473</v>
      </c>
      <c r="CW163" s="82" t="s">
        <v>1484</v>
      </c>
      <c r="CX163" s="82" t="s">
        <v>1485</v>
      </c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</row>
    <row r="164" spans="1:125" x14ac:dyDescent="0.25">
      <c r="A164">
        <v>1</v>
      </c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t="s">
        <v>1486</v>
      </c>
      <c r="CU164" t="s">
        <v>698</v>
      </c>
      <c r="CV164" t="s">
        <v>231</v>
      </c>
      <c r="CW164" t="s">
        <v>1124</v>
      </c>
      <c r="CX164" t="s">
        <v>1487</v>
      </c>
    </row>
    <row r="165" spans="1:125" x14ac:dyDescent="0.25">
      <c r="A165">
        <v>2</v>
      </c>
      <c r="CT165" t="s">
        <v>1124</v>
      </c>
      <c r="CU165" t="s">
        <v>1488</v>
      </c>
      <c r="CV165" t="s">
        <v>513</v>
      </c>
      <c r="CW165" t="s">
        <v>1489</v>
      </c>
      <c r="CX165" t="s">
        <v>1490</v>
      </c>
    </row>
    <row r="166" spans="1:125" x14ac:dyDescent="0.25">
      <c r="A166">
        <v>3</v>
      </c>
      <c r="CT166" t="s">
        <v>1491</v>
      </c>
      <c r="CU166" t="s">
        <v>1492</v>
      </c>
      <c r="CV166" t="s">
        <v>517</v>
      </c>
      <c r="CW166" t="s">
        <v>1491</v>
      </c>
      <c r="CX166" t="s">
        <v>1493</v>
      </c>
    </row>
    <row r="167" spans="1:125" x14ac:dyDescent="0.25">
      <c r="A167" s="9" t="s">
        <v>522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10">
        <f>2151+18</f>
        <v>2169</v>
      </c>
      <c r="CU167" s="10">
        <f>2004+48</f>
        <v>2052</v>
      </c>
      <c r="CV167" s="10">
        <v>2247</v>
      </c>
      <c r="CW167" s="10">
        <v>2302</v>
      </c>
      <c r="CX167" s="10">
        <v>1883</v>
      </c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31"/>
      <c r="DS167" s="31"/>
      <c r="DT167" s="31"/>
      <c r="DU167" s="31"/>
    </row>
    <row r="168" spans="1:125" x14ac:dyDescent="0.25">
      <c r="A168" s="3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13"/>
      <c r="DS168" s="13"/>
      <c r="DT168" s="13"/>
      <c r="DU168" s="13"/>
    </row>
    <row r="169" spans="1:125" s="15" customFormat="1" x14ac:dyDescent="0.25">
      <c r="A169" s="86" t="s">
        <v>1494</v>
      </c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4"/>
      <c r="CK169" s="84"/>
      <c r="CL169" s="84"/>
      <c r="CM169" s="84"/>
      <c r="CN169" s="84"/>
      <c r="CO169" s="84"/>
      <c r="CP169" s="84"/>
      <c r="CQ169" s="84"/>
      <c r="CR169" s="84"/>
      <c r="CS169" s="84"/>
      <c r="CT169" s="41"/>
      <c r="CU169" s="41"/>
      <c r="CV169" s="41"/>
      <c r="CW169" s="85" t="s">
        <v>1484</v>
      </c>
      <c r="CX169" s="85" t="s">
        <v>1485</v>
      </c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4"/>
      <c r="DS169" s="84"/>
      <c r="DT169" s="84"/>
      <c r="DU169" s="84"/>
    </row>
    <row r="170" spans="1:125" x14ac:dyDescent="0.25">
      <c r="A170" s="40">
        <v>1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1"/>
      <c r="CU170" s="41"/>
      <c r="CV170" s="41"/>
      <c r="CW170" s="40" t="s">
        <v>1124</v>
      </c>
      <c r="CX170" s="40" t="s">
        <v>1487</v>
      </c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</row>
    <row r="171" spans="1:125" x14ac:dyDescent="0.25">
      <c r="A171" s="40">
        <v>2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1"/>
      <c r="CU171" s="41"/>
      <c r="CV171" s="41"/>
      <c r="CW171" s="40" t="s">
        <v>1489</v>
      </c>
      <c r="CX171" s="40" t="s">
        <v>1490</v>
      </c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</row>
    <row r="172" spans="1:125" x14ac:dyDescent="0.25">
      <c r="A172" s="40">
        <v>3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1"/>
      <c r="CU172" s="41"/>
      <c r="CV172" s="41"/>
      <c r="CW172" s="40" t="s">
        <v>1491</v>
      </c>
      <c r="CX172" s="40" t="s">
        <v>1493</v>
      </c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</row>
    <row r="173" spans="1:125" x14ac:dyDescent="0.25">
      <c r="A173" s="43" t="s">
        <v>522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5"/>
      <c r="CU173" s="45"/>
      <c r="CV173" s="45"/>
      <c r="CW173" s="45">
        <v>2302</v>
      </c>
      <c r="CX173" s="45">
        <f>1883+357</f>
        <v>2240</v>
      </c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4"/>
      <c r="DS173" s="44"/>
      <c r="DT173" s="44"/>
      <c r="DU173" s="44"/>
    </row>
    <row r="174" spans="1:125" x14ac:dyDescent="0.25">
      <c r="A174" s="46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7"/>
      <c r="DS174" s="47"/>
      <c r="DT174" s="47"/>
      <c r="DU174" s="47"/>
    </row>
    <row r="175" spans="1:125" s="15" customFormat="1" x14ac:dyDescent="0.25">
      <c r="A175" s="83" t="s">
        <v>1495</v>
      </c>
      <c r="CT175" s="30"/>
      <c r="CU175" s="30"/>
      <c r="CV175" s="30"/>
      <c r="CW175" s="82" t="s">
        <v>1496</v>
      </c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</row>
    <row r="176" spans="1:125" x14ac:dyDescent="0.25">
      <c r="A176">
        <v>1</v>
      </c>
      <c r="CT176" s="30"/>
      <c r="CU176" s="30"/>
      <c r="CV176" s="30"/>
      <c r="CW176" t="s">
        <v>1497</v>
      </c>
    </row>
    <row r="177" spans="1:125" x14ac:dyDescent="0.25">
      <c r="A177">
        <v>2</v>
      </c>
      <c r="CT177" s="30"/>
      <c r="CU177" s="30"/>
      <c r="CV177" s="30"/>
      <c r="CW177" t="s">
        <v>1498</v>
      </c>
    </row>
    <row r="178" spans="1:125" x14ac:dyDescent="0.25">
      <c r="A178">
        <v>3</v>
      </c>
      <c r="CT178" s="30"/>
      <c r="CU178" s="30"/>
      <c r="CV178" s="30"/>
      <c r="CW178" t="s">
        <v>1499</v>
      </c>
    </row>
    <row r="179" spans="1:125" x14ac:dyDescent="0.25">
      <c r="A179" s="9" t="s">
        <v>522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10"/>
      <c r="CU179" s="10"/>
      <c r="CV179" s="10"/>
      <c r="CW179" s="10">
        <v>2149</v>
      </c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31"/>
      <c r="DS179" s="31"/>
      <c r="DT179" s="31"/>
      <c r="DU179" s="31"/>
    </row>
    <row r="180" spans="1:125" x14ac:dyDescent="0.25">
      <c r="A180" s="3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13"/>
      <c r="DS180" s="13"/>
      <c r="DT180" s="13"/>
      <c r="DU180" s="13"/>
    </row>
    <row r="181" spans="1:125" s="15" customFormat="1" x14ac:dyDescent="0.25">
      <c r="A181" s="86" t="s">
        <v>1500</v>
      </c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41"/>
      <c r="CU181" s="41"/>
      <c r="CV181" s="41"/>
      <c r="CW181" s="85" t="s">
        <v>1496</v>
      </c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4"/>
      <c r="DS181" s="84"/>
      <c r="DT181" s="84"/>
      <c r="DU181" s="84"/>
    </row>
    <row r="182" spans="1:125" x14ac:dyDescent="0.25">
      <c r="A182" s="40">
        <v>1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1"/>
      <c r="CU182" s="41"/>
      <c r="CV182" s="41"/>
      <c r="CW182" s="40" t="s">
        <v>1497</v>
      </c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</row>
    <row r="183" spans="1:125" x14ac:dyDescent="0.25">
      <c r="A183" s="40">
        <v>2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1"/>
      <c r="CU183" s="41"/>
      <c r="CV183" s="41"/>
      <c r="CW183" s="40" t="s">
        <v>1498</v>
      </c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</row>
    <row r="184" spans="1:125" x14ac:dyDescent="0.25">
      <c r="A184" s="40">
        <v>3</v>
      </c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1"/>
      <c r="CU184" s="41"/>
      <c r="CV184" s="41"/>
      <c r="CW184" s="40" t="s">
        <v>1499</v>
      </c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</row>
    <row r="185" spans="1:125" x14ac:dyDescent="0.25">
      <c r="A185" s="43" t="s">
        <v>522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5"/>
      <c r="CU185" s="45"/>
      <c r="CV185" s="45"/>
      <c r="CW185" s="45">
        <v>2149</v>
      </c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4"/>
      <c r="DS185" s="44"/>
      <c r="DT185" s="44"/>
      <c r="DU185" s="44"/>
    </row>
    <row r="186" spans="1:125" x14ac:dyDescent="0.25">
      <c r="A186" s="46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7"/>
      <c r="DS186" s="47"/>
      <c r="DT186" s="47"/>
      <c r="DU186" s="47"/>
    </row>
    <row r="187" spans="1:125" s="15" customFormat="1" x14ac:dyDescent="0.25">
      <c r="A187" s="83" t="s">
        <v>1501</v>
      </c>
      <c r="CT187" s="30"/>
      <c r="CU187" s="30"/>
      <c r="CV187" s="30"/>
      <c r="CW187" s="82" t="s">
        <v>1502</v>
      </c>
      <c r="CX187" s="82" t="s">
        <v>1503</v>
      </c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</row>
    <row r="188" spans="1:125" x14ac:dyDescent="0.25">
      <c r="A188">
        <v>1</v>
      </c>
      <c r="CT188" s="30"/>
      <c r="CU188" s="30"/>
      <c r="CV188" s="30"/>
      <c r="CW188" t="s">
        <v>391</v>
      </c>
      <c r="CX188" t="s">
        <v>1504</v>
      </c>
    </row>
    <row r="189" spans="1:125" x14ac:dyDescent="0.25">
      <c r="A189">
        <v>2</v>
      </c>
      <c r="CT189" s="30"/>
      <c r="CU189" s="30"/>
      <c r="CV189" s="30"/>
      <c r="CW189" t="s">
        <v>218</v>
      </c>
      <c r="CX189" t="s">
        <v>1505</v>
      </c>
    </row>
    <row r="190" spans="1:125" x14ac:dyDescent="0.25">
      <c r="A190">
        <v>3</v>
      </c>
      <c r="CT190" s="30"/>
      <c r="CU190" s="30"/>
      <c r="CV190" s="30"/>
      <c r="CW190" t="s">
        <v>232</v>
      </c>
      <c r="CX190" t="s">
        <v>1506</v>
      </c>
    </row>
    <row r="191" spans="1:125" x14ac:dyDescent="0.25">
      <c r="A191">
        <v>4</v>
      </c>
      <c r="CT191" s="30"/>
      <c r="CU191" s="30"/>
      <c r="CV191" s="30"/>
      <c r="CW191" t="s">
        <v>1507</v>
      </c>
      <c r="CX191" t="s">
        <v>578</v>
      </c>
    </row>
    <row r="192" spans="1:125" x14ac:dyDescent="0.25">
      <c r="A192" s="9" t="s">
        <v>522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10"/>
      <c r="CU192" s="10"/>
      <c r="CV192" s="10"/>
      <c r="CW192" s="10">
        <v>2772</v>
      </c>
      <c r="CX192" s="10">
        <v>2639</v>
      </c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31"/>
      <c r="DS192" s="31"/>
      <c r="DT192" s="31"/>
      <c r="DU192" s="31"/>
    </row>
    <row r="193" spans="1:125" x14ac:dyDescent="0.25">
      <c r="A193" s="3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13"/>
      <c r="DS193" s="13"/>
      <c r="DT193" s="13"/>
      <c r="DU193" s="13"/>
    </row>
    <row r="194" spans="1:125" s="15" customFormat="1" x14ac:dyDescent="0.25">
      <c r="A194" s="86" t="s">
        <v>1508</v>
      </c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4"/>
      <c r="CK194" s="84"/>
      <c r="CL194" s="84"/>
      <c r="CM194" s="84"/>
      <c r="CN194" s="84"/>
      <c r="CO194" s="84"/>
      <c r="CP194" s="84"/>
      <c r="CQ194" s="84"/>
      <c r="CR194" s="84"/>
      <c r="CS194" s="84"/>
      <c r="CT194" s="41"/>
      <c r="CU194" s="41"/>
      <c r="CV194" s="41"/>
      <c r="CW194" s="85" t="s">
        <v>1502</v>
      </c>
      <c r="CX194" s="85" t="s">
        <v>1503</v>
      </c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4"/>
      <c r="DS194" s="84"/>
      <c r="DT194" s="84"/>
      <c r="DU194" s="84"/>
    </row>
    <row r="195" spans="1:125" x14ac:dyDescent="0.25">
      <c r="A195" s="40">
        <v>1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1"/>
      <c r="CU195" s="41"/>
      <c r="CV195" s="41"/>
      <c r="CW195" s="40" t="s">
        <v>391</v>
      </c>
      <c r="CX195" s="40" t="s">
        <v>1504</v>
      </c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</row>
    <row r="196" spans="1:125" x14ac:dyDescent="0.25">
      <c r="A196" s="40">
        <v>2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1"/>
      <c r="CU196" s="41"/>
      <c r="CV196" s="41"/>
      <c r="CW196" s="40" t="s">
        <v>218</v>
      </c>
      <c r="CX196" s="40" t="s">
        <v>1505</v>
      </c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</row>
    <row r="197" spans="1:125" x14ac:dyDescent="0.25">
      <c r="A197" s="40">
        <v>3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1"/>
      <c r="CU197" s="41"/>
      <c r="CV197" s="41"/>
      <c r="CW197" s="40" t="s">
        <v>232</v>
      </c>
      <c r="CX197" s="40" t="s">
        <v>1506</v>
      </c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</row>
    <row r="198" spans="1:125" x14ac:dyDescent="0.25">
      <c r="A198" s="40">
        <v>4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1"/>
      <c r="CU198" s="41"/>
      <c r="CV198" s="41"/>
      <c r="CW198" s="40" t="s">
        <v>1507</v>
      </c>
      <c r="CX198" s="40" t="s">
        <v>578</v>
      </c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</row>
    <row r="199" spans="1:125" x14ac:dyDescent="0.25">
      <c r="A199" s="43" t="s">
        <v>522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5"/>
      <c r="CU199" s="45"/>
      <c r="CV199" s="45"/>
      <c r="CW199" s="45">
        <v>2772</v>
      </c>
      <c r="CX199" s="45">
        <f>2639+231</f>
        <v>2870</v>
      </c>
      <c r="CY199" s="45"/>
      <c r="CZ199" s="45"/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4"/>
      <c r="DS199" s="44"/>
      <c r="DT199" s="44"/>
      <c r="DU199" s="44"/>
    </row>
    <row r="200" spans="1:125" x14ac:dyDescent="0.25">
      <c r="A200" s="46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7"/>
      <c r="DS200" s="47"/>
      <c r="DT200" s="47"/>
      <c r="DU200" s="47"/>
    </row>
    <row r="201" spans="1:125" s="15" customFormat="1" x14ac:dyDescent="0.25">
      <c r="A201" s="83" t="s">
        <v>1509</v>
      </c>
      <c r="CT201" s="30"/>
      <c r="CU201" s="30"/>
      <c r="CV201" s="30"/>
      <c r="CW201" s="82" t="s">
        <v>1510</v>
      </c>
      <c r="CX201" s="82" t="s">
        <v>1511</v>
      </c>
      <c r="CY201" s="82"/>
      <c r="CZ201" s="82"/>
      <c r="DA201" s="82"/>
      <c r="DB201" s="82"/>
      <c r="DC201" s="82"/>
      <c r="DD201" s="82"/>
      <c r="DE201" s="82"/>
      <c r="DF201" s="82"/>
      <c r="DG201" s="82"/>
      <c r="DH201" s="82"/>
      <c r="DI201" s="82"/>
      <c r="DJ201" s="82"/>
      <c r="DK201" s="82"/>
      <c r="DL201" s="82"/>
      <c r="DM201" s="82"/>
      <c r="DN201" s="82"/>
      <c r="DO201" s="82"/>
      <c r="DP201" s="82"/>
      <c r="DQ201" s="82"/>
    </row>
    <row r="202" spans="1:125" x14ac:dyDescent="0.25">
      <c r="A202">
        <v>1</v>
      </c>
      <c r="CT202" s="30"/>
      <c r="CU202" s="30"/>
      <c r="CV202" s="30"/>
      <c r="CW202" t="s">
        <v>1124</v>
      </c>
      <c r="CX202" t="s">
        <v>1247</v>
      </c>
    </row>
    <row r="203" spans="1:125" x14ac:dyDescent="0.25">
      <c r="A203">
        <v>2</v>
      </c>
      <c r="CT203" s="30"/>
      <c r="CU203" s="30"/>
      <c r="CV203" s="30"/>
      <c r="CW203" t="s">
        <v>1512</v>
      </c>
      <c r="CX203" t="s">
        <v>1513</v>
      </c>
    </row>
    <row r="204" spans="1:125" x14ac:dyDescent="0.25">
      <c r="A204">
        <v>3</v>
      </c>
      <c r="CT204" s="30"/>
      <c r="CU204" s="30"/>
      <c r="CV204" s="30"/>
      <c r="CW204" t="s">
        <v>1491</v>
      </c>
      <c r="CX204" t="s">
        <v>1514</v>
      </c>
    </row>
    <row r="205" spans="1:125" x14ac:dyDescent="0.25">
      <c r="A205">
        <v>4</v>
      </c>
      <c r="CT205" s="30"/>
      <c r="CU205" s="30"/>
      <c r="CV205" s="30"/>
      <c r="CW205" t="s">
        <v>1515</v>
      </c>
      <c r="CX205" t="s">
        <v>1516</v>
      </c>
    </row>
    <row r="206" spans="1:125" x14ac:dyDescent="0.25">
      <c r="A206" s="9" t="s">
        <v>522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31"/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10"/>
      <c r="CU206" s="10"/>
      <c r="CV206" s="10"/>
      <c r="CW206" s="10">
        <v>2633</v>
      </c>
      <c r="CX206" s="10">
        <v>2500</v>
      </c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31"/>
      <c r="DS206" s="31"/>
      <c r="DT206" s="31"/>
      <c r="DU206" s="31"/>
    </row>
    <row r="207" spans="1:125" x14ac:dyDescent="0.25">
      <c r="A207" s="3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13"/>
      <c r="DS207" s="13"/>
      <c r="DT207" s="13"/>
      <c r="DU207" s="13"/>
    </row>
    <row r="208" spans="1:125" s="15" customFormat="1" x14ac:dyDescent="0.25">
      <c r="A208" s="86" t="s">
        <v>1517</v>
      </c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  <c r="BP208" s="84"/>
      <c r="BQ208" s="84"/>
      <c r="BR208" s="84"/>
      <c r="BS208" s="84"/>
      <c r="BT208" s="84"/>
      <c r="BU208" s="84"/>
      <c r="BV208" s="84"/>
      <c r="BW208" s="84"/>
      <c r="BX208" s="84"/>
      <c r="BY208" s="84"/>
      <c r="BZ208" s="84"/>
      <c r="CA208" s="84"/>
      <c r="CB208" s="84"/>
      <c r="CC208" s="84"/>
      <c r="CD208" s="84"/>
      <c r="CE208" s="84"/>
      <c r="CF208" s="84"/>
      <c r="CG208" s="84"/>
      <c r="CH208" s="84"/>
      <c r="CI208" s="84"/>
      <c r="CJ208" s="84"/>
      <c r="CK208" s="84"/>
      <c r="CL208" s="84"/>
      <c r="CM208" s="84"/>
      <c r="CN208" s="84"/>
      <c r="CO208" s="84"/>
      <c r="CP208" s="84"/>
      <c r="CQ208" s="84"/>
      <c r="CR208" s="84"/>
      <c r="CS208" s="84"/>
      <c r="CT208" s="41"/>
      <c r="CU208" s="41"/>
      <c r="CV208" s="41"/>
      <c r="CW208" s="85" t="s">
        <v>1518</v>
      </c>
      <c r="CX208" s="85" t="s">
        <v>1511</v>
      </c>
      <c r="CY208" s="85"/>
      <c r="CZ208" s="85"/>
      <c r="DA208" s="85"/>
      <c r="DB208" s="85"/>
      <c r="DC208" s="85"/>
      <c r="DD208" s="85"/>
      <c r="DE208" s="85"/>
      <c r="DF208" s="85"/>
      <c r="DG208" s="85"/>
      <c r="DH208" s="85"/>
      <c r="DI208" s="85"/>
      <c r="DJ208" s="85"/>
      <c r="DK208" s="85"/>
      <c r="DL208" s="85"/>
      <c r="DM208" s="85"/>
      <c r="DN208" s="85"/>
      <c r="DO208" s="85"/>
      <c r="DP208" s="85"/>
      <c r="DQ208" s="85"/>
      <c r="DR208" s="84"/>
      <c r="DS208" s="84"/>
      <c r="DT208" s="84"/>
      <c r="DU208" s="84"/>
    </row>
    <row r="209" spans="1:125" x14ac:dyDescent="0.25">
      <c r="A209" s="40">
        <v>1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1"/>
      <c r="CU209" s="41"/>
      <c r="CV209" s="41"/>
      <c r="CW209" s="40" t="s">
        <v>1346</v>
      </c>
      <c r="CX209" s="40" t="s">
        <v>1247</v>
      </c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</row>
    <row r="210" spans="1:125" x14ac:dyDescent="0.25">
      <c r="A210" s="40">
        <v>2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1"/>
      <c r="CU210" s="41"/>
      <c r="CV210" s="41"/>
      <c r="CW210" s="40" t="s">
        <v>1519</v>
      </c>
      <c r="CX210" s="40" t="s">
        <v>1513</v>
      </c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</row>
    <row r="211" spans="1:125" x14ac:dyDescent="0.25">
      <c r="A211" s="40">
        <v>3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1"/>
      <c r="CU211" s="41"/>
      <c r="CV211" s="41"/>
      <c r="CW211" s="40" t="s">
        <v>1355</v>
      </c>
      <c r="CX211" s="40" t="s">
        <v>1514</v>
      </c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</row>
    <row r="212" spans="1:125" x14ac:dyDescent="0.25">
      <c r="A212" s="40">
        <v>4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1"/>
      <c r="CU212" s="41"/>
      <c r="CV212" s="41"/>
      <c r="CW212" s="40" t="s">
        <v>709</v>
      </c>
      <c r="CX212" s="40" t="s">
        <v>1516</v>
      </c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</row>
    <row r="213" spans="1:125" x14ac:dyDescent="0.25">
      <c r="A213" s="43" t="s">
        <v>522</v>
      </c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5"/>
      <c r="CU213" s="45"/>
      <c r="CV213" s="45"/>
      <c r="CW213" s="45">
        <v>2932</v>
      </c>
      <c r="CX213" s="45">
        <f>2500+546</f>
        <v>3046</v>
      </c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4"/>
      <c r="DS213" s="44"/>
      <c r="DT213" s="44"/>
      <c r="DU213" s="44"/>
    </row>
    <row r="214" spans="1:125" x14ac:dyDescent="0.25">
      <c r="A214" s="46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7"/>
      <c r="DS214" s="47"/>
      <c r="DT214" s="47"/>
      <c r="DU214" s="47"/>
    </row>
    <row r="215" spans="1:125" s="15" customFormat="1" x14ac:dyDescent="0.25">
      <c r="A215" s="83" t="s">
        <v>1520</v>
      </c>
      <c r="CT215" s="30"/>
      <c r="CU215" s="30"/>
      <c r="CV215" s="30"/>
      <c r="CW215" s="82" t="s">
        <v>1521</v>
      </c>
      <c r="CX215" s="82"/>
      <c r="CY215" s="82"/>
      <c r="CZ215" s="82"/>
      <c r="DA215" s="82"/>
      <c r="DB215" s="82"/>
      <c r="DC215" s="82"/>
      <c r="DD215" s="82"/>
      <c r="DE215" s="82"/>
      <c r="DF215" s="82"/>
      <c r="DG215" s="82"/>
      <c r="DH215" s="82"/>
      <c r="DI215" s="82"/>
      <c r="DJ215" s="82"/>
      <c r="DK215" s="82"/>
      <c r="DL215" s="82"/>
      <c r="DM215" s="82"/>
      <c r="DN215" s="82"/>
      <c r="DO215" s="82"/>
      <c r="DP215" s="82"/>
      <c r="DQ215" s="82"/>
    </row>
    <row r="216" spans="1:125" x14ac:dyDescent="0.25">
      <c r="A216">
        <v>1</v>
      </c>
      <c r="CT216" s="30"/>
      <c r="CU216" s="30"/>
      <c r="CV216" s="30"/>
      <c r="CW216" t="s">
        <v>1522</v>
      </c>
    </row>
    <row r="217" spans="1:125" x14ac:dyDescent="0.25">
      <c r="A217">
        <v>2</v>
      </c>
      <c r="CT217" s="30"/>
      <c r="CU217" s="30"/>
      <c r="CV217" s="30"/>
      <c r="CW217" t="s">
        <v>1514</v>
      </c>
    </row>
    <row r="218" spans="1:125" x14ac:dyDescent="0.25">
      <c r="A218">
        <v>3</v>
      </c>
      <c r="CT218" s="30"/>
      <c r="CU218" s="30"/>
      <c r="CV218" s="30"/>
      <c r="CW218" t="s">
        <v>1523</v>
      </c>
    </row>
    <row r="219" spans="1:125" x14ac:dyDescent="0.25">
      <c r="A219">
        <v>4</v>
      </c>
      <c r="CT219" s="30"/>
      <c r="CU219" s="30"/>
      <c r="CV219" s="30"/>
      <c r="CW219" t="s">
        <v>1247</v>
      </c>
    </row>
    <row r="220" spans="1:125" x14ac:dyDescent="0.25">
      <c r="A220" s="9" t="s">
        <v>522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10"/>
      <c r="CU220" s="10"/>
      <c r="CV220" s="10"/>
      <c r="CW220" s="10">
        <v>2912</v>
      </c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31"/>
      <c r="DS220" s="31"/>
      <c r="DT220" s="31"/>
      <c r="DU220" s="31"/>
    </row>
    <row r="221" spans="1:125" s="15" customFormat="1" x14ac:dyDescent="0.25">
      <c r="A221" s="86" t="s">
        <v>1524</v>
      </c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  <c r="BP221" s="84"/>
      <c r="BQ221" s="84"/>
      <c r="BR221" s="84"/>
      <c r="BS221" s="84"/>
      <c r="BT221" s="84"/>
      <c r="BU221" s="84"/>
      <c r="BV221" s="84"/>
      <c r="BW221" s="84"/>
      <c r="BX221" s="84"/>
      <c r="BY221" s="84"/>
      <c r="BZ221" s="84"/>
      <c r="CA221" s="84"/>
      <c r="CB221" s="84"/>
      <c r="CC221" s="84"/>
      <c r="CD221" s="84"/>
      <c r="CE221" s="84"/>
      <c r="CF221" s="84"/>
      <c r="CG221" s="84"/>
      <c r="CH221" s="84"/>
      <c r="CI221" s="84"/>
      <c r="CJ221" s="84"/>
      <c r="CK221" s="84"/>
      <c r="CL221" s="84"/>
      <c r="CM221" s="84"/>
      <c r="CN221" s="84"/>
      <c r="CO221" s="84"/>
      <c r="CP221" s="84"/>
      <c r="CQ221" s="84"/>
      <c r="CR221" s="84"/>
      <c r="CS221" s="84"/>
      <c r="CT221" s="41"/>
      <c r="CU221" s="41"/>
      <c r="CV221" s="41"/>
      <c r="CW221" s="87" t="s">
        <v>1521</v>
      </c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4"/>
      <c r="DS221" s="84"/>
      <c r="DT221" s="84"/>
      <c r="DU221" s="84"/>
    </row>
    <row r="222" spans="1:125" x14ac:dyDescent="0.25">
      <c r="A222" s="40">
        <v>1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1"/>
      <c r="CU222" s="41"/>
      <c r="CV222" s="41"/>
      <c r="CW222" s="40" t="s">
        <v>1522</v>
      </c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</row>
    <row r="223" spans="1:125" x14ac:dyDescent="0.25">
      <c r="A223" s="40">
        <v>2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1"/>
      <c r="CU223" s="41"/>
      <c r="CV223" s="41"/>
      <c r="CW223" s="40" t="s">
        <v>1514</v>
      </c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</row>
    <row r="224" spans="1:125" x14ac:dyDescent="0.25">
      <c r="A224" s="40">
        <v>3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1"/>
      <c r="CU224" s="41"/>
      <c r="CV224" s="41"/>
      <c r="CW224" s="40" t="s">
        <v>1523</v>
      </c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</row>
    <row r="225" spans="1:125" x14ac:dyDescent="0.25">
      <c r="A225" s="40">
        <v>4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1"/>
      <c r="CU225" s="41"/>
      <c r="CV225" s="41"/>
      <c r="CW225" s="40" t="s">
        <v>1247</v>
      </c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</row>
    <row r="226" spans="1:125" x14ac:dyDescent="0.25">
      <c r="A226" s="43" t="s">
        <v>522</v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5"/>
      <c r="CU226" s="45"/>
      <c r="CV226" s="45"/>
      <c r="CW226" s="45">
        <v>2912</v>
      </c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4"/>
      <c r="DS226" s="44"/>
      <c r="DT226" s="44"/>
      <c r="DU226" s="44"/>
    </row>
    <row r="227" spans="1:125" s="15" customFormat="1" x14ac:dyDescent="0.25">
      <c r="A227" s="89" t="s">
        <v>1525</v>
      </c>
      <c r="CT227" s="30"/>
      <c r="CU227" s="30"/>
      <c r="CV227" s="30"/>
      <c r="CW227" s="82"/>
      <c r="CX227" s="82" t="s">
        <v>1526</v>
      </c>
      <c r="CY227" s="82"/>
      <c r="CZ227" s="82"/>
      <c r="DA227" s="82"/>
      <c r="DB227" s="82"/>
      <c r="DC227" s="82"/>
      <c r="DD227" s="82"/>
      <c r="DE227" s="82"/>
      <c r="DF227" s="82"/>
      <c r="DG227" s="82"/>
      <c r="DH227" s="82"/>
      <c r="DI227" s="82"/>
      <c r="DJ227" s="82"/>
      <c r="DK227" s="82"/>
      <c r="DL227" s="82"/>
      <c r="DM227" s="82"/>
      <c r="DN227" s="82"/>
      <c r="DO227" s="82"/>
      <c r="DP227" s="82"/>
      <c r="DQ227" s="82"/>
    </row>
    <row r="228" spans="1:125" x14ac:dyDescent="0.25">
      <c r="A228">
        <v>1</v>
      </c>
      <c r="CT228" s="30"/>
      <c r="CU228" s="30"/>
      <c r="CV228" s="30"/>
      <c r="CX228" s="51" t="s">
        <v>1527</v>
      </c>
    </row>
    <row r="229" spans="1:125" x14ac:dyDescent="0.25">
      <c r="A229">
        <v>2</v>
      </c>
      <c r="CT229" s="30"/>
      <c r="CU229" s="30"/>
      <c r="CV229" s="30"/>
      <c r="CX229" s="51" t="s">
        <v>1528</v>
      </c>
    </row>
    <row r="230" spans="1:125" x14ac:dyDescent="0.25">
      <c r="A230">
        <v>3</v>
      </c>
      <c r="CT230" s="30"/>
      <c r="CU230" s="30"/>
      <c r="CV230" s="30"/>
      <c r="CX230" t="s">
        <v>707</v>
      </c>
    </row>
    <row r="231" spans="1:125" x14ac:dyDescent="0.25">
      <c r="A231">
        <v>4</v>
      </c>
      <c r="CT231" s="30"/>
      <c r="CU231" s="30"/>
      <c r="CV231" s="30"/>
      <c r="CX231" t="s">
        <v>1529</v>
      </c>
    </row>
    <row r="232" spans="1:125" x14ac:dyDescent="0.25">
      <c r="A232" s="9" t="s">
        <v>522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10"/>
      <c r="CU232" s="10"/>
      <c r="CV232" s="10"/>
      <c r="CW232" s="10"/>
      <c r="CX232" s="10">
        <v>2507</v>
      </c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31"/>
      <c r="DS232" s="31"/>
      <c r="DT232" s="31"/>
      <c r="DU232" s="31"/>
    </row>
    <row r="233" spans="1:125" x14ac:dyDescent="0.25">
      <c r="A233" s="3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13"/>
      <c r="DS233" s="13"/>
      <c r="DT233" s="13"/>
      <c r="DU233" s="13"/>
    </row>
    <row r="234" spans="1:125" s="15" customFormat="1" x14ac:dyDescent="0.25">
      <c r="A234" s="89" t="s">
        <v>1530</v>
      </c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  <c r="BP234" s="84"/>
      <c r="BQ234" s="84"/>
      <c r="BR234" s="84"/>
      <c r="BS234" s="84"/>
      <c r="BT234" s="84"/>
      <c r="BU234" s="84"/>
      <c r="BV234" s="84"/>
      <c r="BW234" s="84"/>
      <c r="BX234" s="84"/>
      <c r="BY234" s="84"/>
      <c r="BZ234" s="84"/>
      <c r="CA234" s="84"/>
      <c r="CB234" s="84"/>
      <c r="CC234" s="84"/>
      <c r="CD234" s="84"/>
      <c r="CE234" s="84"/>
      <c r="CF234" s="84"/>
      <c r="CG234" s="84"/>
      <c r="CH234" s="84"/>
      <c r="CI234" s="84"/>
      <c r="CJ234" s="84"/>
      <c r="CK234" s="84"/>
      <c r="CL234" s="84"/>
      <c r="CM234" s="84"/>
      <c r="CN234" s="84"/>
      <c r="CO234" s="84"/>
      <c r="CP234" s="84"/>
      <c r="CQ234" s="84"/>
      <c r="CR234" s="84"/>
      <c r="CS234" s="84"/>
      <c r="CT234" s="41"/>
      <c r="CU234" s="41"/>
      <c r="CV234" s="41"/>
      <c r="CW234" s="85"/>
      <c r="CX234" s="85" t="s">
        <v>1531</v>
      </c>
      <c r="CY234" s="85"/>
      <c r="CZ234" s="85"/>
      <c r="DA234" s="85"/>
      <c r="DB234" s="85"/>
      <c r="DC234" s="85"/>
      <c r="DD234" s="85"/>
      <c r="DE234" s="85"/>
      <c r="DF234" s="85"/>
      <c r="DG234" s="85"/>
      <c r="DH234" s="85"/>
      <c r="DI234" s="85"/>
      <c r="DJ234" s="85"/>
      <c r="DK234" s="85"/>
      <c r="DL234" s="85"/>
      <c r="DM234" s="85"/>
      <c r="DN234" s="85"/>
      <c r="DO234" s="85"/>
      <c r="DP234" s="85"/>
      <c r="DQ234" s="85"/>
      <c r="DR234" s="84"/>
      <c r="DS234" s="84"/>
      <c r="DT234" s="84"/>
      <c r="DU234" s="84"/>
    </row>
    <row r="235" spans="1:125" x14ac:dyDescent="0.25">
      <c r="A235" s="40">
        <v>1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1"/>
      <c r="CU235" s="41"/>
      <c r="CV235" s="41"/>
      <c r="CW235" s="40"/>
      <c r="CX235" s="40" t="s">
        <v>1532</v>
      </c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</row>
    <row r="236" spans="1:125" x14ac:dyDescent="0.25">
      <c r="A236" s="40">
        <v>2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1"/>
      <c r="CU236" s="41"/>
      <c r="CV236" s="41"/>
      <c r="CW236" s="40"/>
      <c r="CX236" s="51" t="s">
        <v>1533</v>
      </c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</row>
    <row r="237" spans="1:125" x14ac:dyDescent="0.25">
      <c r="A237" s="40">
        <v>3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1"/>
      <c r="CU237" s="41"/>
      <c r="CV237" s="41"/>
      <c r="CW237" s="40"/>
      <c r="CX237" s="51" t="s">
        <v>1528</v>
      </c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</row>
    <row r="238" spans="1:125" x14ac:dyDescent="0.25">
      <c r="A238" s="40">
        <v>4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1"/>
      <c r="CU238" s="41"/>
      <c r="CV238" s="41"/>
      <c r="CW238" s="40"/>
      <c r="CX238" s="40" t="s">
        <v>707</v>
      </c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</row>
    <row r="239" spans="1:125" x14ac:dyDescent="0.25">
      <c r="A239" s="43" t="s">
        <v>522</v>
      </c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5"/>
      <c r="CU239" s="45"/>
      <c r="CV239" s="45"/>
      <c r="CW239" s="45"/>
      <c r="CX239" s="45">
        <v>2891</v>
      </c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4"/>
      <c r="DS239" s="44"/>
      <c r="DT239" s="44"/>
      <c r="DU239" s="44"/>
    </row>
    <row r="240" spans="1:125" x14ac:dyDescent="0.25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7"/>
      <c r="DS240" s="47"/>
      <c r="DT240" s="47"/>
      <c r="DU240" s="47"/>
    </row>
    <row r="241" spans="1:125" x14ac:dyDescent="0.25">
      <c r="A241" s="3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13"/>
      <c r="DS241" s="13"/>
      <c r="DT241" s="13"/>
      <c r="DU241" s="13"/>
    </row>
    <row r="242" spans="1:125" x14ac:dyDescent="0.25">
      <c r="A242" s="56" t="s">
        <v>1534</v>
      </c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</row>
    <row r="243" spans="1:125" x14ac:dyDescent="0.25">
      <c r="A243" s="14">
        <v>1</v>
      </c>
      <c r="CT243" s="30"/>
      <c r="CU243" s="30"/>
      <c r="CV243" s="30"/>
      <c r="CW243" s="30"/>
      <c r="CX243" s="51" t="s">
        <v>1535</v>
      </c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</row>
    <row r="244" spans="1:125" x14ac:dyDescent="0.25">
      <c r="A244" s="14">
        <v>2</v>
      </c>
      <c r="CT244" s="30"/>
      <c r="CU244" s="30"/>
      <c r="CV244" s="30"/>
      <c r="CW244" s="30"/>
      <c r="CX244" t="s">
        <v>706</v>
      </c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</row>
    <row r="245" spans="1:125" s="31" customFormat="1" x14ac:dyDescent="0.25">
      <c r="A245" s="9" t="s">
        <v>522</v>
      </c>
      <c r="CT245" s="10"/>
      <c r="CU245" s="10"/>
      <c r="CV245" s="10"/>
      <c r="CW245" s="10"/>
      <c r="CX245" s="10">
        <v>1272</v>
      </c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</row>
    <row r="246" spans="1:125" x14ac:dyDescent="0.25">
      <c r="A246" s="14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</row>
    <row r="247" spans="1:125" s="19" customFormat="1" x14ac:dyDescent="0.25">
      <c r="A247" s="57" t="s">
        <v>989</v>
      </c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</row>
    <row r="248" spans="1:125" s="20" customFormat="1" x14ac:dyDescent="0.25">
      <c r="A248" s="23">
        <v>1</v>
      </c>
      <c r="CT248" s="24"/>
      <c r="CU248" s="24"/>
      <c r="CV248" s="24"/>
      <c r="CW248" s="24"/>
      <c r="CX248" s="51" t="s">
        <v>1535</v>
      </c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</row>
    <row r="249" spans="1:125" s="20" customFormat="1" x14ac:dyDescent="0.25">
      <c r="A249" s="23">
        <v>2</v>
      </c>
      <c r="CT249" s="24"/>
      <c r="CU249" s="24"/>
      <c r="CV249" s="24"/>
      <c r="CW249" s="24"/>
      <c r="CX249" s="20" t="s">
        <v>706</v>
      </c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</row>
    <row r="250" spans="1:125" s="20" customFormat="1" x14ac:dyDescent="0.25">
      <c r="A250" s="23" t="s">
        <v>522</v>
      </c>
      <c r="CT250" s="24"/>
      <c r="CU250" s="24"/>
      <c r="CV250" s="24"/>
      <c r="CW250" s="24"/>
      <c r="CX250" s="22">
        <f>1272+165</f>
        <v>1437</v>
      </c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</row>
    <row r="251" spans="1:125" s="37" customFormat="1" x14ac:dyDescent="0.25">
      <c r="A251" s="25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</row>
    <row r="252" spans="1:125" s="7" customFormat="1" x14ac:dyDescent="0.25">
      <c r="A252" s="5" t="s">
        <v>1536</v>
      </c>
    </row>
    <row r="253" spans="1:125" x14ac:dyDescent="0.25">
      <c r="A253">
        <v>1</v>
      </c>
      <c r="CU253" t="s">
        <v>244</v>
      </c>
      <c r="CV253" t="s">
        <v>231</v>
      </c>
    </row>
    <row r="254" spans="1:125" x14ac:dyDescent="0.25">
      <c r="A254" s="9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10">
        <f>715+732+768+656</f>
        <v>2871</v>
      </c>
      <c r="CV254" s="10">
        <f>696+675+782+794</f>
        <v>2947</v>
      </c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31"/>
      <c r="DS254" s="31"/>
      <c r="DT254" s="31"/>
      <c r="DU254" s="31"/>
    </row>
    <row r="255" spans="1:125" x14ac:dyDescent="0.25">
      <c r="A255" s="39" t="s">
        <v>1537</v>
      </c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</row>
    <row r="256" spans="1:125" x14ac:dyDescent="0.25">
      <c r="A256" s="40">
        <v>1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 t="s">
        <v>1168</v>
      </c>
      <c r="CV256" s="40" t="s">
        <v>231</v>
      </c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</row>
    <row r="257" spans="1:125" x14ac:dyDescent="0.25">
      <c r="A257" s="43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5">
        <f>493+573+685+592+344</f>
        <v>2687</v>
      </c>
      <c r="CV257" s="45">
        <f>696+675+782+794</f>
        <v>2947</v>
      </c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4"/>
      <c r="DS257" s="44"/>
      <c r="DT257" s="44"/>
      <c r="DU257" s="4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416F-DE4D-48EE-95D0-0E85C31592CB}">
  <sheetPr>
    <tabColor rgb="FF00B050"/>
  </sheetPr>
  <dimension ref="D1:D961"/>
  <sheetViews>
    <sheetView workbookViewId="0">
      <selection activeCell="B86" sqref="B86"/>
    </sheetView>
  </sheetViews>
  <sheetFormatPr defaultRowHeight="15" x14ac:dyDescent="0.25"/>
  <cols>
    <col min="4" max="4" width="27.5703125" bestFit="1" customWidth="1"/>
  </cols>
  <sheetData>
    <row r="1" spans="4:4" x14ac:dyDescent="0.25">
      <c r="D1" s="65" t="s">
        <v>1642</v>
      </c>
    </row>
    <row r="2" spans="4:4" x14ac:dyDescent="0.25">
      <c r="D2" t="s">
        <v>2602</v>
      </c>
    </row>
    <row r="3" spans="4:4" x14ac:dyDescent="0.25">
      <c r="D3" t="s">
        <v>3521</v>
      </c>
    </row>
    <row r="4" spans="4:4" x14ac:dyDescent="0.25">
      <c r="D4" t="s">
        <v>3379</v>
      </c>
    </row>
    <row r="5" spans="4:4" x14ac:dyDescent="0.25">
      <c r="D5" t="s">
        <v>2599</v>
      </c>
    </row>
    <row r="6" spans="4:4" x14ac:dyDescent="0.25">
      <c r="D6" t="s">
        <v>3077</v>
      </c>
    </row>
    <row r="7" spans="4:4" x14ac:dyDescent="0.25">
      <c r="D7" t="s">
        <v>2723</v>
      </c>
    </row>
    <row r="8" spans="4:4" x14ac:dyDescent="0.25">
      <c r="D8" t="s">
        <v>2650</v>
      </c>
    </row>
    <row r="9" spans="4:4" x14ac:dyDescent="0.25">
      <c r="D9" t="s">
        <v>3139</v>
      </c>
    </row>
    <row r="10" spans="4:4" x14ac:dyDescent="0.25">
      <c r="D10" t="s">
        <v>3169</v>
      </c>
    </row>
    <row r="11" spans="4:4" x14ac:dyDescent="0.25">
      <c r="D11" t="s">
        <v>3202</v>
      </c>
    </row>
    <row r="12" spans="4:4" x14ac:dyDescent="0.25">
      <c r="D12" t="s">
        <v>3211</v>
      </c>
    </row>
    <row r="13" spans="4:4" x14ac:dyDescent="0.25">
      <c r="D13" t="s">
        <v>3399</v>
      </c>
    </row>
    <row r="14" spans="4:4" x14ac:dyDescent="0.25">
      <c r="D14" t="s">
        <v>2790</v>
      </c>
    </row>
    <row r="15" spans="4:4" x14ac:dyDescent="0.25">
      <c r="D15" t="s">
        <v>3280</v>
      </c>
    </row>
    <row r="16" spans="4:4" x14ac:dyDescent="0.25">
      <c r="D16" t="s">
        <v>2652</v>
      </c>
    </row>
    <row r="17" spans="4:4" x14ac:dyDescent="0.25">
      <c r="D17" t="s">
        <v>3051</v>
      </c>
    </row>
    <row r="18" spans="4:4" x14ac:dyDescent="0.25">
      <c r="D18" t="s">
        <v>3210</v>
      </c>
    </row>
    <row r="19" spans="4:4" x14ac:dyDescent="0.25">
      <c r="D19" t="s">
        <v>2853</v>
      </c>
    </row>
    <row r="20" spans="4:4" x14ac:dyDescent="0.25">
      <c r="D20" t="s">
        <v>3300</v>
      </c>
    </row>
    <row r="21" spans="4:4" x14ac:dyDescent="0.25">
      <c r="D21" t="s">
        <v>2628</v>
      </c>
    </row>
    <row r="22" spans="4:4" x14ac:dyDescent="0.25">
      <c r="D22" t="s">
        <v>2710</v>
      </c>
    </row>
    <row r="23" spans="4:4" x14ac:dyDescent="0.25">
      <c r="D23" t="s">
        <v>3277</v>
      </c>
    </row>
    <row r="24" spans="4:4" x14ac:dyDescent="0.25">
      <c r="D24" t="s">
        <v>2476</v>
      </c>
    </row>
    <row r="25" spans="4:4" x14ac:dyDescent="0.25">
      <c r="D25" t="s">
        <v>2581</v>
      </c>
    </row>
    <row r="26" spans="4:4" x14ac:dyDescent="0.25">
      <c r="D26" t="s">
        <v>1401</v>
      </c>
    </row>
    <row r="27" spans="4:4" x14ac:dyDescent="0.25">
      <c r="D27" t="s">
        <v>2819</v>
      </c>
    </row>
    <row r="28" spans="4:4" x14ac:dyDescent="0.25">
      <c r="D28" t="s">
        <v>3069</v>
      </c>
    </row>
    <row r="29" spans="4:4" x14ac:dyDescent="0.25">
      <c r="D29" t="s">
        <v>3157</v>
      </c>
    </row>
    <row r="30" spans="4:4" x14ac:dyDescent="0.25">
      <c r="D30" t="s">
        <v>3392</v>
      </c>
    </row>
    <row r="31" spans="4:4" x14ac:dyDescent="0.25">
      <c r="D31" t="s">
        <v>3198</v>
      </c>
    </row>
    <row r="32" spans="4:4" x14ac:dyDescent="0.25">
      <c r="D32" t="s">
        <v>3420</v>
      </c>
    </row>
    <row r="33" spans="4:4" x14ac:dyDescent="0.25">
      <c r="D33" t="s">
        <v>2777</v>
      </c>
    </row>
    <row r="34" spans="4:4" x14ac:dyDescent="0.25">
      <c r="D34" t="s">
        <v>3310</v>
      </c>
    </row>
    <row r="35" spans="4:4" x14ac:dyDescent="0.25">
      <c r="D35" t="s">
        <v>3066</v>
      </c>
    </row>
    <row r="36" spans="4:4" x14ac:dyDescent="0.25">
      <c r="D36" t="s">
        <v>3313</v>
      </c>
    </row>
    <row r="37" spans="4:4" x14ac:dyDescent="0.25">
      <c r="D37" t="s">
        <v>3502</v>
      </c>
    </row>
    <row r="38" spans="4:4" x14ac:dyDescent="0.25">
      <c r="D38" t="s">
        <v>3454</v>
      </c>
    </row>
    <row r="39" spans="4:4" x14ac:dyDescent="0.25">
      <c r="D39" t="s">
        <v>2990</v>
      </c>
    </row>
    <row r="40" spans="4:4" x14ac:dyDescent="0.25">
      <c r="D40" t="s">
        <v>2702</v>
      </c>
    </row>
    <row r="41" spans="4:4" x14ac:dyDescent="0.25">
      <c r="D41" t="s">
        <v>3351</v>
      </c>
    </row>
    <row r="42" spans="4:4" x14ac:dyDescent="0.25">
      <c r="D42" t="s">
        <v>2655</v>
      </c>
    </row>
    <row r="43" spans="4:4" x14ac:dyDescent="0.25">
      <c r="D43" t="s">
        <v>2770</v>
      </c>
    </row>
    <row r="44" spans="4:4" x14ac:dyDescent="0.25">
      <c r="D44" t="s">
        <v>2931</v>
      </c>
    </row>
    <row r="45" spans="4:4" x14ac:dyDescent="0.25">
      <c r="D45" t="s">
        <v>2620</v>
      </c>
    </row>
    <row r="46" spans="4:4" x14ac:dyDescent="0.25">
      <c r="D46" t="s">
        <v>2661</v>
      </c>
    </row>
    <row r="47" spans="4:4" x14ac:dyDescent="0.25">
      <c r="D47" t="s">
        <v>2984</v>
      </c>
    </row>
    <row r="48" spans="4:4" x14ac:dyDescent="0.25">
      <c r="D48" t="s">
        <v>2720</v>
      </c>
    </row>
    <row r="49" spans="4:4" x14ac:dyDescent="0.25">
      <c r="D49" t="s">
        <v>3048</v>
      </c>
    </row>
    <row r="50" spans="4:4" x14ac:dyDescent="0.25">
      <c r="D50" t="s">
        <v>3481</v>
      </c>
    </row>
    <row r="51" spans="4:4" x14ac:dyDescent="0.25">
      <c r="D51" t="s">
        <v>2496</v>
      </c>
    </row>
    <row r="52" spans="4:4" x14ac:dyDescent="0.25">
      <c r="D52" t="s">
        <v>3106</v>
      </c>
    </row>
    <row r="53" spans="4:4" x14ac:dyDescent="0.25">
      <c r="D53" t="s">
        <v>2499</v>
      </c>
    </row>
    <row r="54" spans="4:4" x14ac:dyDescent="0.25">
      <c r="D54" t="s">
        <v>2572</v>
      </c>
    </row>
    <row r="55" spans="4:4" x14ac:dyDescent="0.25">
      <c r="D55" t="s">
        <v>3385</v>
      </c>
    </row>
    <row r="56" spans="4:4" x14ac:dyDescent="0.25">
      <c r="D56" t="s">
        <v>2508</v>
      </c>
    </row>
    <row r="57" spans="4:4" x14ac:dyDescent="0.25">
      <c r="D57" t="s">
        <v>2511</v>
      </c>
    </row>
    <row r="58" spans="4:4" x14ac:dyDescent="0.25">
      <c r="D58" t="s">
        <v>2765</v>
      </c>
    </row>
    <row r="59" spans="4:4" x14ac:dyDescent="0.25">
      <c r="D59" t="s">
        <v>3279</v>
      </c>
    </row>
    <row r="60" spans="4:4" x14ac:dyDescent="0.25">
      <c r="D60" t="s">
        <v>2675</v>
      </c>
    </row>
    <row r="61" spans="4:4" x14ac:dyDescent="0.25">
      <c r="D61" t="s">
        <v>2863</v>
      </c>
    </row>
    <row r="62" spans="4:4" x14ac:dyDescent="0.25">
      <c r="D62" t="s">
        <v>3130</v>
      </c>
    </row>
    <row r="63" spans="4:4" x14ac:dyDescent="0.25">
      <c r="D63" t="s">
        <v>2980</v>
      </c>
    </row>
    <row r="64" spans="4:4" x14ac:dyDescent="0.25">
      <c r="D64" t="s">
        <v>2722</v>
      </c>
    </row>
    <row r="65" spans="4:4" x14ac:dyDescent="0.25">
      <c r="D65" t="s">
        <v>2673</v>
      </c>
    </row>
    <row r="66" spans="4:4" x14ac:dyDescent="0.25">
      <c r="D66" t="s">
        <v>3358</v>
      </c>
    </row>
    <row r="67" spans="4:4" x14ac:dyDescent="0.25">
      <c r="D67" t="s">
        <v>2477</v>
      </c>
    </row>
    <row r="68" spans="4:4" x14ac:dyDescent="0.25">
      <c r="D68" t="s">
        <v>2935</v>
      </c>
    </row>
    <row r="69" spans="4:4" x14ac:dyDescent="0.25">
      <c r="D69" t="s">
        <v>3093</v>
      </c>
    </row>
    <row r="70" spans="4:4" x14ac:dyDescent="0.25">
      <c r="D70" t="s">
        <v>3520</v>
      </c>
    </row>
    <row r="71" spans="4:4" x14ac:dyDescent="0.25">
      <c r="D71" t="s">
        <v>3415</v>
      </c>
    </row>
    <row r="72" spans="4:4" x14ac:dyDescent="0.25">
      <c r="D72" t="s">
        <v>2507</v>
      </c>
    </row>
    <row r="73" spans="4:4" x14ac:dyDescent="0.25">
      <c r="D73" t="s">
        <v>3061</v>
      </c>
    </row>
    <row r="74" spans="4:4" x14ac:dyDescent="0.25">
      <c r="D74" t="s">
        <v>2482</v>
      </c>
    </row>
    <row r="75" spans="4:4" x14ac:dyDescent="0.25">
      <c r="D75" t="s">
        <v>3116</v>
      </c>
    </row>
    <row r="76" spans="4:4" x14ac:dyDescent="0.25">
      <c r="D76" t="s">
        <v>2576</v>
      </c>
    </row>
    <row r="77" spans="4:4" x14ac:dyDescent="0.25">
      <c r="D77" t="s">
        <v>2528</v>
      </c>
    </row>
    <row r="78" spans="4:4" x14ac:dyDescent="0.25">
      <c r="D78" t="s">
        <v>3164</v>
      </c>
    </row>
    <row r="79" spans="4:4" x14ac:dyDescent="0.25">
      <c r="D79" t="s">
        <v>2833</v>
      </c>
    </row>
    <row r="80" spans="4:4" x14ac:dyDescent="0.25">
      <c r="D80" t="s">
        <v>3110</v>
      </c>
    </row>
    <row r="81" spans="4:4" x14ac:dyDescent="0.25">
      <c r="D81" t="s">
        <v>2495</v>
      </c>
    </row>
    <row r="82" spans="4:4" x14ac:dyDescent="0.25">
      <c r="D82" t="s">
        <v>2530</v>
      </c>
    </row>
    <row r="83" spans="4:4" x14ac:dyDescent="0.25">
      <c r="D83" t="s">
        <v>1359</v>
      </c>
    </row>
    <row r="84" spans="4:4" x14ac:dyDescent="0.25">
      <c r="D84" t="s">
        <v>3522</v>
      </c>
    </row>
    <row r="85" spans="4:4" x14ac:dyDescent="0.25">
      <c r="D85" t="s">
        <v>3057</v>
      </c>
    </row>
    <row r="86" spans="4:4" x14ac:dyDescent="0.25">
      <c r="D86" t="s">
        <v>3360</v>
      </c>
    </row>
    <row r="87" spans="4:4" x14ac:dyDescent="0.25">
      <c r="D87" t="s">
        <v>3340</v>
      </c>
    </row>
    <row r="88" spans="4:4" x14ac:dyDescent="0.25">
      <c r="D88" t="s">
        <v>3032</v>
      </c>
    </row>
    <row r="89" spans="4:4" x14ac:dyDescent="0.25">
      <c r="D89" t="s">
        <v>2492</v>
      </c>
    </row>
    <row r="90" spans="4:4" x14ac:dyDescent="0.25">
      <c r="D90" t="s">
        <v>2971</v>
      </c>
    </row>
    <row r="91" spans="4:4" x14ac:dyDescent="0.25">
      <c r="D91" t="s">
        <v>3501</v>
      </c>
    </row>
    <row r="92" spans="4:4" x14ac:dyDescent="0.25">
      <c r="D92" t="s">
        <v>2751</v>
      </c>
    </row>
    <row r="93" spans="4:4" x14ac:dyDescent="0.25">
      <c r="D93" t="s">
        <v>3227</v>
      </c>
    </row>
    <row r="94" spans="4:4" x14ac:dyDescent="0.25">
      <c r="D94" t="s">
        <v>2929</v>
      </c>
    </row>
    <row r="95" spans="4:4" x14ac:dyDescent="0.25">
      <c r="D95" t="s">
        <v>3345</v>
      </c>
    </row>
    <row r="96" spans="4:4" x14ac:dyDescent="0.25">
      <c r="D96" t="s">
        <v>3298</v>
      </c>
    </row>
    <row r="97" spans="4:4" x14ac:dyDescent="0.25">
      <c r="D97" t="s">
        <v>2656</v>
      </c>
    </row>
    <row r="98" spans="4:4" x14ac:dyDescent="0.25">
      <c r="D98" t="s">
        <v>3355</v>
      </c>
    </row>
    <row r="99" spans="4:4" x14ac:dyDescent="0.25">
      <c r="D99" t="s">
        <v>2748</v>
      </c>
    </row>
    <row r="100" spans="4:4" x14ac:dyDescent="0.25">
      <c r="D100" t="s">
        <v>3206</v>
      </c>
    </row>
    <row r="101" spans="4:4" x14ac:dyDescent="0.25">
      <c r="D101" t="s">
        <v>3333</v>
      </c>
    </row>
    <row r="102" spans="4:4" x14ac:dyDescent="0.25">
      <c r="D102" t="s">
        <v>3071</v>
      </c>
    </row>
    <row r="103" spans="4:4" x14ac:dyDescent="0.25">
      <c r="D103" t="s">
        <v>2785</v>
      </c>
    </row>
    <row r="104" spans="4:4" x14ac:dyDescent="0.25">
      <c r="D104" t="s">
        <v>3291</v>
      </c>
    </row>
    <row r="105" spans="4:4" x14ac:dyDescent="0.25">
      <c r="D105" t="s">
        <v>3098</v>
      </c>
    </row>
    <row r="106" spans="4:4" x14ac:dyDescent="0.25">
      <c r="D106" t="s">
        <v>3187</v>
      </c>
    </row>
    <row r="107" spans="4:4" x14ac:dyDescent="0.25">
      <c r="D107" t="s">
        <v>3263</v>
      </c>
    </row>
    <row r="108" spans="4:4" x14ac:dyDescent="0.25">
      <c r="D108" t="s">
        <v>3193</v>
      </c>
    </row>
    <row r="109" spans="4:4" x14ac:dyDescent="0.25">
      <c r="D109" t="s">
        <v>2680</v>
      </c>
    </row>
    <row r="110" spans="4:4" x14ac:dyDescent="0.25">
      <c r="D110" t="s">
        <v>3183</v>
      </c>
    </row>
    <row r="111" spans="4:4" x14ac:dyDescent="0.25">
      <c r="D111" t="s">
        <v>3177</v>
      </c>
    </row>
    <row r="112" spans="4:4" x14ac:dyDescent="0.25">
      <c r="D112" t="s">
        <v>2554</v>
      </c>
    </row>
    <row r="113" spans="4:4" x14ac:dyDescent="0.25">
      <c r="D113" t="s">
        <v>3167</v>
      </c>
    </row>
    <row r="114" spans="4:4" x14ac:dyDescent="0.25">
      <c r="D114" t="s">
        <v>2861</v>
      </c>
    </row>
    <row r="115" spans="4:4" x14ac:dyDescent="0.25">
      <c r="D115" t="s">
        <v>2587</v>
      </c>
    </row>
    <row r="116" spans="4:4" x14ac:dyDescent="0.25">
      <c r="D116" t="s">
        <v>3446</v>
      </c>
    </row>
    <row r="117" spans="4:4" x14ac:dyDescent="0.25">
      <c r="D117" t="s">
        <v>3039</v>
      </c>
    </row>
    <row r="118" spans="4:4" x14ac:dyDescent="0.25">
      <c r="D118" t="s">
        <v>2810</v>
      </c>
    </row>
    <row r="119" spans="4:4" x14ac:dyDescent="0.25">
      <c r="D119" t="s">
        <v>2981</v>
      </c>
    </row>
    <row r="120" spans="4:4" x14ac:dyDescent="0.25">
      <c r="D120" t="s">
        <v>3259</v>
      </c>
    </row>
    <row r="121" spans="4:4" x14ac:dyDescent="0.25">
      <c r="D121" t="s">
        <v>3449</v>
      </c>
    </row>
    <row r="122" spans="4:4" x14ac:dyDescent="0.25">
      <c r="D122" t="s">
        <v>3284</v>
      </c>
    </row>
    <row r="123" spans="4:4" x14ac:dyDescent="0.25">
      <c r="D123" t="s">
        <v>3023</v>
      </c>
    </row>
    <row r="124" spans="4:4" x14ac:dyDescent="0.25">
      <c r="D124" t="s">
        <v>3381</v>
      </c>
    </row>
    <row r="125" spans="4:4" x14ac:dyDescent="0.25">
      <c r="D125" t="s">
        <v>2970</v>
      </c>
    </row>
    <row r="126" spans="4:4" x14ac:dyDescent="0.25">
      <c r="D126" t="s">
        <v>2509</v>
      </c>
    </row>
    <row r="127" spans="4:4" x14ac:dyDescent="0.25">
      <c r="D127" t="s">
        <v>2801</v>
      </c>
    </row>
    <row r="128" spans="4:4" x14ac:dyDescent="0.25">
      <c r="D128" t="s">
        <v>2519</v>
      </c>
    </row>
    <row r="129" spans="4:4" x14ac:dyDescent="0.25">
      <c r="D129" t="s">
        <v>2695</v>
      </c>
    </row>
    <row r="130" spans="4:4" x14ac:dyDescent="0.25">
      <c r="D130" t="s">
        <v>2513</v>
      </c>
    </row>
    <row r="131" spans="4:4" x14ac:dyDescent="0.25">
      <c r="D131" t="s">
        <v>3086</v>
      </c>
    </row>
    <row r="132" spans="4:4" x14ac:dyDescent="0.25">
      <c r="D132" t="s">
        <v>2616</v>
      </c>
    </row>
    <row r="133" spans="4:4" x14ac:dyDescent="0.25">
      <c r="D133" t="s">
        <v>3088</v>
      </c>
    </row>
    <row r="134" spans="4:4" x14ac:dyDescent="0.25">
      <c r="D134" t="s">
        <v>2570</v>
      </c>
    </row>
    <row r="135" spans="4:4" x14ac:dyDescent="0.25">
      <c r="D135" t="s">
        <v>3179</v>
      </c>
    </row>
    <row r="136" spans="4:4" x14ac:dyDescent="0.25">
      <c r="D136" t="s">
        <v>3045</v>
      </c>
    </row>
    <row r="137" spans="4:4" x14ac:dyDescent="0.25">
      <c r="D137" t="s">
        <v>3533</v>
      </c>
    </row>
    <row r="138" spans="4:4" x14ac:dyDescent="0.25">
      <c r="D138" t="s">
        <v>3527</v>
      </c>
    </row>
    <row r="139" spans="4:4" x14ac:dyDescent="0.25">
      <c r="D139" t="s">
        <v>2552</v>
      </c>
    </row>
    <row r="140" spans="4:4" x14ac:dyDescent="0.25">
      <c r="D140" t="s">
        <v>3265</v>
      </c>
    </row>
    <row r="141" spans="4:4" x14ac:dyDescent="0.25">
      <c r="D141" t="s">
        <v>3200</v>
      </c>
    </row>
    <row r="142" spans="4:4" x14ac:dyDescent="0.25">
      <c r="D142" t="s">
        <v>2500</v>
      </c>
    </row>
    <row r="143" spans="4:4" x14ac:dyDescent="0.25">
      <c r="D143" t="s">
        <v>2504</v>
      </c>
    </row>
    <row r="144" spans="4:4" x14ac:dyDescent="0.25">
      <c r="D144" t="s">
        <v>2521</v>
      </c>
    </row>
    <row r="145" spans="4:4" x14ac:dyDescent="0.25">
      <c r="D145" t="s">
        <v>2583</v>
      </c>
    </row>
    <row r="146" spans="4:4" x14ac:dyDescent="0.25">
      <c r="D146" t="s">
        <v>3161</v>
      </c>
    </row>
    <row r="147" spans="4:4" x14ac:dyDescent="0.25">
      <c r="D147" t="s">
        <v>3135</v>
      </c>
    </row>
    <row r="148" spans="4:4" x14ac:dyDescent="0.25">
      <c r="D148" t="s">
        <v>3295</v>
      </c>
    </row>
    <row r="149" spans="4:4" x14ac:dyDescent="0.25">
      <c r="D149" t="s">
        <v>3174</v>
      </c>
    </row>
    <row r="150" spans="4:4" x14ac:dyDescent="0.25">
      <c r="D150" t="s">
        <v>3028</v>
      </c>
    </row>
    <row r="151" spans="4:4" x14ac:dyDescent="0.25">
      <c r="D151" t="s">
        <v>2569</v>
      </c>
    </row>
    <row r="152" spans="4:4" x14ac:dyDescent="0.25">
      <c r="D152" t="s">
        <v>3534</v>
      </c>
    </row>
    <row r="153" spans="4:4" x14ac:dyDescent="0.25">
      <c r="D153" t="s">
        <v>2469</v>
      </c>
    </row>
    <row r="154" spans="4:4" x14ac:dyDescent="0.25">
      <c r="D154" t="s">
        <v>3143</v>
      </c>
    </row>
    <row r="155" spans="4:4" x14ac:dyDescent="0.25">
      <c r="D155" t="s">
        <v>2963</v>
      </c>
    </row>
    <row r="156" spans="4:4" x14ac:dyDescent="0.25">
      <c r="D156" t="s">
        <v>3005</v>
      </c>
    </row>
    <row r="157" spans="4:4" x14ac:dyDescent="0.25">
      <c r="D157" t="s">
        <v>3232</v>
      </c>
    </row>
    <row r="158" spans="4:4" x14ac:dyDescent="0.25">
      <c r="D158" t="s">
        <v>3363</v>
      </c>
    </row>
    <row r="159" spans="4:4" x14ac:dyDescent="0.25">
      <c r="D159" t="s">
        <v>3444</v>
      </c>
    </row>
    <row r="160" spans="4:4" x14ac:dyDescent="0.25">
      <c r="D160" t="s">
        <v>2737</v>
      </c>
    </row>
    <row r="161" spans="4:4" x14ac:dyDescent="0.25">
      <c r="D161" t="s">
        <v>3064</v>
      </c>
    </row>
    <row r="162" spans="4:4" x14ac:dyDescent="0.25">
      <c r="D162" t="s">
        <v>3315</v>
      </c>
    </row>
    <row r="163" spans="4:4" x14ac:dyDescent="0.25">
      <c r="D163" t="s">
        <v>3309</v>
      </c>
    </row>
    <row r="164" spans="4:4" x14ac:dyDescent="0.25">
      <c r="D164" t="s">
        <v>3067</v>
      </c>
    </row>
    <row r="165" spans="4:4" x14ac:dyDescent="0.25">
      <c r="D165" t="s">
        <v>2989</v>
      </c>
    </row>
    <row r="166" spans="4:4" x14ac:dyDescent="0.25">
      <c r="D166" t="s">
        <v>3058</v>
      </c>
    </row>
    <row r="167" spans="4:4" x14ac:dyDescent="0.25">
      <c r="D167" t="s">
        <v>3493</v>
      </c>
    </row>
    <row r="168" spans="4:4" x14ac:dyDescent="0.25">
      <c r="D168" t="s">
        <v>3253</v>
      </c>
    </row>
    <row r="169" spans="4:4" x14ac:dyDescent="0.25">
      <c r="D169" t="s">
        <v>2957</v>
      </c>
    </row>
    <row r="170" spans="4:4" x14ac:dyDescent="0.25">
      <c r="D170" t="s">
        <v>3239</v>
      </c>
    </row>
    <row r="171" spans="4:4" x14ac:dyDescent="0.25">
      <c r="D171" t="s">
        <v>3302</v>
      </c>
    </row>
    <row r="172" spans="4:4" x14ac:dyDescent="0.25">
      <c r="D172" t="s">
        <v>2691</v>
      </c>
    </row>
    <row r="173" spans="4:4" x14ac:dyDescent="0.25">
      <c r="D173" t="s">
        <v>2506</v>
      </c>
    </row>
    <row r="174" spans="4:4" x14ac:dyDescent="0.25">
      <c r="D174" t="s">
        <v>2805</v>
      </c>
    </row>
    <row r="175" spans="4:4" x14ac:dyDescent="0.25">
      <c r="D175" t="s">
        <v>3535</v>
      </c>
    </row>
    <row r="176" spans="4:4" x14ac:dyDescent="0.25">
      <c r="D176" t="s">
        <v>2753</v>
      </c>
    </row>
    <row r="177" spans="4:4" x14ac:dyDescent="0.25">
      <c r="D177" t="s">
        <v>3006</v>
      </c>
    </row>
    <row r="178" spans="4:4" x14ac:dyDescent="0.25">
      <c r="D178" t="s">
        <v>2635</v>
      </c>
    </row>
    <row r="179" spans="4:4" x14ac:dyDescent="0.25">
      <c r="D179" t="s">
        <v>2588</v>
      </c>
    </row>
    <row r="180" spans="4:4" x14ac:dyDescent="0.25">
      <c r="D180" t="s">
        <v>3205</v>
      </c>
    </row>
    <row r="181" spans="4:4" x14ac:dyDescent="0.25">
      <c r="D181" t="s">
        <v>2994</v>
      </c>
    </row>
    <row r="182" spans="4:4" x14ac:dyDescent="0.25">
      <c r="D182" t="s">
        <v>3145</v>
      </c>
    </row>
    <row r="183" spans="4:4" x14ac:dyDescent="0.25">
      <c r="D183" t="s">
        <v>2514</v>
      </c>
    </row>
    <row r="184" spans="4:4" x14ac:dyDescent="0.25">
      <c r="D184" t="s">
        <v>2561</v>
      </c>
    </row>
    <row r="185" spans="4:4" x14ac:dyDescent="0.25">
      <c r="D185" t="s">
        <v>3290</v>
      </c>
    </row>
    <row r="186" spans="4:4" x14ac:dyDescent="0.25">
      <c r="D186" t="s">
        <v>1466</v>
      </c>
    </row>
    <row r="187" spans="4:4" x14ac:dyDescent="0.25">
      <c r="D187" t="s">
        <v>3378</v>
      </c>
    </row>
    <row r="188" spans="4:4" x14ac:dyDescent="0.25">
      <c r="D188" t="s">
        <v>3438</v>
      </c>
    </row>
    <row r="189" spans="4:4" x14ac:dyDescent="0.25">
      <c r="D189" t="s">
        <v>3097</v>
      </c>
    </row>
    <row r="190" spans="4:4" x14ac:dyDescent="0.25">
      <c r="D190" t="s">
        <v>2633</v>
      </c>
    </row>
    <row r="191" spans="4:4" x14ac:dyDescent="0.25">
      <c r="D191" t="s">
        <v>3089</v>
      </c>
    </row>
    <row r="192" spans="4:4" x14ac:dyDescent="0.25">
      <c r="D192" t="s">
        <v>2564</v>
      </c>
    </row>
    <row r="193" spans="4:4" x14ac:dyDescent="0.25">
      <c r="D193" t="s">
        <v>2774</v>
      </c>
    </row>
    <row r="194" spans="4:4" x14ac:dyDescent="0.25">
      <c r="D194" t="s">
        <v>2772</v>
      </c>
    </row>
    <row r="195" spans="4:4" x14ac:dyDescent="0.25">
      <c r="D195" t="s">
        <v>3308</v>
      </c>
    </row>
    <row r="196" spans="4:4" x14ac:dyDescent="0.25">
      <c r="D196" t="s">
        <v>2811</v>
      </c>
    </row>
    <row r="197" spans="4:4" x14ac:dyDescent="0.25">
      <c r="D197" t="s">
        <v>3192</v>
      </c>
    </row>
    <row r="198" spans="4:4" x14ac:dyDescent="0.25">
      <c r="D198" t="s">
        <v>2941</v>
      </c>
    </row>
    <row r="199" spans="4:4" x14ac:dyDescent="0.25">
      <c r="D199" t="s">
        <v>2780</v>
      </c>
    </row>
    <row r="200" spans="4:4" x14ac:dyDescent="0.25">
      <c r="D200" t="s">
        <v>2773</v>
      </c>
    </row>
    <row r="201" spans="4:4" x14ac:dyDescent="0.25">
      <c r="D201" t="s">
        <v>3004</v>
      </c>
    </row>
    <row r="202" spans="4:4" x14ac:dyDescent="0.25">
      <c r="D202" t="s">
        <v>3447</v>
      </c>
    </row>
    <row r="203" spans="4:4" x14ac:dyDescent="0.25">
      <c r="D203" t="s">
        <v>2948</v>
      </c>
    </row>
    <row r="204" spans="4:4" x14ac:dyDescent="0.25">
      <c r="D204" t="s">
        <v>3478</v>
      </c>
    </row>
    <row r="205" spans="4:4" x14ac:dyDescent="0.25">
      <c r="D205" t="s">
        <v>3188</v>
      </c>
    </row>
    <row r="206" spans="4:4" x14ac:dyDescent="0.25">
      <c r="D206" t="s">
        <v>2812</v>
      </c>
    </row>
    <row r="207" spans="4:4" x14ac:dyDescent="0.25">
      <c r="D207" t="s">
        <v>3480</v>
      </c>
    </row>
    <row r="208" spans="4:4" x14ac:dyDescent="0.25">
      <c r="D208" t="s">
        <v>3417</v>
      </c>
    </row>
    <row r="209" spans="4:4" x14ac:dyDescent="0.25">
      <c r="D209" t="s">
        <v>3046</v>
      </c>
    </row>
    <row r="210" spans="4:4" x14ac:dyDescent="0.25">
      <c r="D210" t="s">
        <v>2733</v>
      </c>
    </row>
    <row r="211" spans="4:4" x14ac:dyDescent="0.25">
      <c r="D211" t="s">
        <v>2845</v>
      </c>
    </row>
    <row r="212" spans="4:4" x14ac:dyDescent="0.25">
      <c r="D212" t="s">
        <v>3233</v>
      </c>
    </row>
    <row r="213" spans="4:4" x14ac:dyDescent="0.25">
      <c r="D213" t="s">
        <v>2729</v>
      </c>
    </row>
    <row r="214" spans="4:4" x14ac:dyDescent="0.25">
      <c r="D214" t="s">
        <v>3485</v>
      </c>
    </row>
    <row r="215" spans="4:4" x14ac:dyDescent="0.25">
      <c r="D215" t="s">
        <v>2775</v>
      </c>
    </row>
    <row r="216" spans="4:4" x14ac:dyDescent="0.25">
      <c r="D216" t="s">
        <v>2946</v>
      </c>
    </row>
    <row r="217" spans="4:4" x14ac:dyDescent="0.25">
      <c r="D217" t="s">
        <v>3222</v>
      </c>
    </row>
    <row r="218" spans="4:4" x14ac:dyDescent="0.25">
      <c r="D218" t="s">
        <v>3054</v>
      </c>
    </row>
    <row r="219" spans="4:4" x14ac:dyDescent="0.25">
      <c r="D219" t="s">
        <v>3165</v>
      </c>
    </row>
    <row r="220" spans="4:4" x14ac:dyDescent="0.25">
      <c r="D220" t="s">
        <v>3241</v>
      </c>
    </row>
    <row r="221" spans="4:4" x14ac:dyDescent="0.25">
      <c r="D221" t="s">
        <v>3158</v>
      </c>
    </row>
    <row r="222" spans="4:4" x14ac:dyDescent="0.25">
      <c r="D222" t="s">
        <v>2731</v>
      </c>
    </row>
    <row r="223" spans="4:4" x14ac:dyDescent="0.25">
      <c r="D223" t="s">
        <v>1440</v>
      </c>
    </row>
    <row r="224" spans="4:4" x14ac:dyDescent="0.25">
      <c r="D224" t="s">
        <v>3123</v>
      </c>
    </row>
    <row r="225" spans="4:4" x14ac:dyDescent="0.25">
      <c r="D225" t="s">
        <v>2800</v>
      </c>
    </row>
    <row r="226" spans="4:4" x14ac:dyDescent="0.25">
      <c r="D226" t="s">
        <v>3234</v>
      </c>
    </row>
    <row r="227" spans="4:4" x14ac:dyDescent="0.25">
      <c r="D227" t="s">
        <v>3114</v>
      </c>
    </row>
    <row r="228" spans="4:4" x14ac:dyDescent="0.25">
      <c r="D228" t="s">
        <v>3244</v>
      </c>
    </row>
    <row r="229" spans="4:4" x14ac:dyDescent="0.25">
      <c r="D229" t="s">
        <v>3456</v>
      </c>
    </row>
    <row r="230" spans="4:4" x14ac:dyDescent="0.25">
      <c r="D230" t="s">
        <v>2991</v>
      </c>
    </row>
    <row r="231" spans="4:4" x14ac:dyDescent="0.25">
      <c r="D231" t="s">
        <v>3505</v>
      </c>
    </row>
    <row r="232" spans="4:4" x14ac:dyDescent="0.25">
      <c r="D232" t="s">
        <v>3059</v>
      </c>
    </row>
    <row r="233" spans="4:4" x14ac:dyDescent="0.25">
      <c r="D233" t="s">
        <v>3026</v>
      </c>
    </row>
    <row r="234" spans="4:4" x14ac:dyDescent="0.25">
      <c r="D234" t="s">
        <v>2799</v>
      </c>
    </row>
    <row r="235" spans="4:4" x14ac:dyDescent="0.25">
      <c r="D235" t="s">
        <v>3214</v>
      </c>
    </row>
    <row r="236" spans="4:4" x14ac:dyDescent="0.25">
      <c r="D236" t="s">
        <v>2846</v>
      </c>
    </row>
    <row r="237" spans="4:4" x14ac:dyDescent="0.25">
      <c r="D237" t="s">
        <v>2548</v>
      </c>
    </row>
    <row r="238" spans="4:4" x14ac:dyDescent="0.25">
      <c r="D238" t="s">
        <v>3034</v>
      </c>
    </row>
    <row r="239" spans="4:4" x14ac:dyDescent="0.25">
      <c r="D239" t="s">
        <v>2535</v>
      </c>
    </row>
    <row r="240" spans="4:4" x14ac:dyDescent="0.25">
      <c r="D240" t="s">
        <v>2955</v>
      </c>
    </row>
    <row r="241" spans="4:4" x14ac:dyDescent="0.25">
      <c r="D241" t="s">
        <v>2595</v>
      </c>
    </row>
    <row r="242" spans="4:4" x14ac:dyDescent="0.25">
      <c r="D242" t="s">
        <v>3085</v>
      </c>
    </row>
    <row r="243" spans="4:4" x14ac:dyDescent="0.25">
      <c r="D243" t="s">
        <v>2756</v>
      </c>
    </row>
    <row r="244" spans="4:4" x14ac:dyDescent="0.25">
      <c r="D244" t="s">
        <v>2475</v>
      </c>
    </row>
    <row r="245" spans="4:4" x14ac:dyDescent="0.25">
      <c r="D245" t="s">
        <v>2952</v>
      </c>
    </row>
    <row r="246" spans="4:4" x14ac:dyDescent="0.25">
      <c r="D246" t="s">
        <v>2624</v>
      </c>
    </row>
    <row r="247" spans="4:4" x14ac:dyDescent="0.25">
      <c r="D247" t="s">
        <v>3126</v>
      </c>
    </row>
    <row r="248" spans="4:4" x14ac:dyDescent="0.25">
      <c r="D248" t="s">
        <v>2549</v>
      </c>
    </row>
    <row r="249" spans="4:4" x14ac:dyDescent="0.25">
      <c r="D249" t="s">
        <v>2584</v>
      </c>
    </row>
    <row r="250" spans="4:4" x14ac:dyDescent="0.25">
      <c r="D250" t="s">
        <v>2749</v>
      </c>
    </row>
    <row r="251" spans="4:4" x14ac:dyDescent="0.25">
      <c r="D251" t="s">
        <v>2792</v>
      </c>
    </row>
    <row r="252" spans="4:4" x14ac:dyDescent="0.25">
      <c r="D252" t="s">
        <v>2618</v>
      </c>
    </row>
    <row r="253" spans="4:4" x14ac:dyDescent="0.25">
      <c r="D253" t="s">
        <v>2527</v>
      </c>
    </row>
    <row r="254" spans="4:4" x14ac:dyDescent="0.25">
      <c r="D254" t="s">
        <v>2708</v>
      </c>
    </row>
    <row r="255" spans="4:4" x14ac:dyDescent="0.25">
      <c r="D255" t="s">
        <v>2821</v>
      </c>
    </row>
    <row r="256" spans="4:4" x14ac:dyDescent="0.25">
      <c r="D256" t="s">
        <v>3213</v>
      </c>
    </row>
    <row r="257" spans="4:4" x14ac:dyDescent="0.25">
      <c r="D257" t="s">
        <v>2744</v>
      </c>
    </row>
    <row r="258" spans="4:4" x14ac:dyDescent="0.25">
      <c r="D258" t="s">
        <v>2727</v>
      </c>
    </row>
    <row r="259" spans="4:4" x14ac:dyDescent="0.25">
      <c r="D259" t="s">
        <v>3129</v>
      </c>
    </row>
    <row r="260" spans="4:4" x14ac:dyDescent="0.25">
      <c r="D260" t="s">
        <v>2665</v>
      </c>
    </row>
    <row r="261" spans="4:4" x14ac:dyDescent="0.25">
      <c r="D261" t="s">
        <v>2601</v>
      </c>
    </row>
    <row r="262" spans="4:4" x14ac:dyDescent="0.25">
      <c r="D262" t="s">
        <v>3212</v>
      </c>
    </row>
    <row r="263" spans="4:4" x14ac:dyDescent="0.25">
      <c r="D263" t="s">
        <v>2625</v>
      </c>
    </row>
    <row r="264" spans="4:4" x14ac:dyDescent="0.25">
      <c r="D264" t="s">
        <v>3166</v>
      </c>
    </row>
    <row r="265" spans="4:4" x14ac:dyDescent="0.25">
      <c r="D265" t="s">
        <v>2997</v>
      </c>
    </row>
    <row r="266" spans="4:4" x14ac:dyDescent="0.25">
      <c r="D266" t="s">
        <v>3354</v>
      </c>
    </row>
    <row r="267" spans="4:4" x14ac:dyDescent="0.25">
      <c r="D267" t="s">
        <v>2939</v>
      </c>
    </row>
    <row r="268" spans="4:4" x14ac:dyDescent="0.25">
      <c r="D268" t="s">
        <v>3530</v>
      </c>
    </row>
    <row r="269" spans="4:4" x14ac:dyDescent="0.25">
      <c r="D269" t="s">
        <v>3503</v>
      </c>
    </row>
    <row r="270" spans="4:4" x14ac:dyDescent="0.25">
      <c r="D270" t="s">
        <v>2686</v>
      </c>
    </row>
    <row r="271" spans="4:4" x14ac:dyDescent="0.25">
      <c r="D271" t="s">
        <v>2768</v>
      </c>
    </row>
    <row r="272" spans="4:4" x14ac:dyDescent="0.25">
      <c r="D272" t="s">
        <v>3249</v>
      </c>
    </row>
    <row r="273" spans="4:4" x14ac:dyDescent="0.25">
      <c r="D273" t="s">
        <v>2928</v>
      </c>
    </row>
    <row r="274" spans="4:4" x14ac:dyDescent="0.25">
      <c r="D274" t="s">
        <v>2791</v>
      </c>
    </row>
    <row r="275" spans="4:4" x14ac:dyDescent="0.25">
      <c r="D275" t="s">
        <v>2524</v>
      </c>
    </row>
    <row r="276" spans="4:4" x14ac:dyDescent="0.25">
      <c r="D276" t="s">
        <v>2789</v>
      </c>
    </row>
    <row r="277" spans="4:4" x14ac:dyDescent="0.25">
      <c r="D277" t="s">
        <v>2784</v>
      </c>
    </row>
    <row r="278" spans="4:4" x14ac:dyDescent="0.25">
      <c r="D278" t="s">
        <v>2867</v>
      </c>
    </row>
    <row r="279" spans="4:4" x14ac:dyDescent="0.25">
      <c r="D279" t="s">
        <v>2694</v>
      </c>
    </row>
    <row r="280" spans="4:4" x14ac:dyDescent="0.25">
      <c r="D280" t="s">
        <v>3246</v>
      </c>
    </row>
    <row r="281" spans="4:4" x14ac:dyDescent="0.25">
      <c r="D281" t="s">
        <v>3141</v>
      </c>
    </row>
    <row r="282" spans="4:4" x14ac:dyDescent="0.25">
      <c r="D282" t="s">
        <v>2841</v>
      </c>
    </row>
    <row r="283" spans="4:4" x14ac:dyDescent="0.25">
      <c r="D283" t="s">
        <v>2649</v>
      </c>
    </row>
    <row r="284" spans="4:4" x14ac:dyDescent="0.25">
      <c r="D284" t="s">
        <v>2539</v>
      </c>
    </row>
    <row r="285" spans="4:4" x14ac:dyDescent="0.25">
      <c r="D285" t="s">
        <v>2982</v>
      </c>
    </row>
    <row r="286" spans="4:4" x14ac:dyDescent="0.25">
      <c r="D286" t="s">
        <v>3065</v>
      </c>
    </row>
    <row r="287" spans="4:4" x14ac:dyDescent="0.25">
      <c r="D287" t="s">
        <v>3443</v>
      </c>
    </row>
    <row r="288" spans="4:4" x14ac:dyDescent="0.25">
      <c r="D288" t="s">
        <v>2596</v>
      </c>
    </row>
    <row r="289" spans="4:4" x14ac:dyDescent="0.25">
      <c r="D289" t="s">
        <v>2794</v>
      </c>
    </row>
    <row r="290" spans="4:4" x14ac:dyDescent="0.25">
      <c r="D290" t="s">
        <v>2992</v>
      </c>
    </row>
    <row r="291" spans="4:4" x14ac:dyDescent="0.25">
      <c r="D291" t="s">
        <v>3352</v>
      </c>
    </row>
    <row r="292" spans="4:4" x14ac:dyDescent="0.25">
      <c r="D292" t="s">
        <v>3096</v>
      </c>
    </row>
    <row r="293" spans="4:4" x14ac:dyDescent="0.25">
      <c r="D293" t="s">
        <v>2715</v>
      </c>
    </row>
    <row r="294" spans="4:4" x14ac:dyDescent="0.25">
      <c r="D294" t="s">
        <v>2483</v>
      </c>
    </row>
    <row r="295" spans="4:4" x14ac:dyDescent="0.25">
      <c r="D295" t="s">
        <v>3029</v>
      </c>
    </row>
    <row r="296" spans="4:4" x14ac:dyDescent="0.25">
      <c r="D296" t="s">
        <v>2457</v>
      </c>
    </row>
    <row r="297" spans="4:4" x14ac:dyDescent="0.25">
      <c r="D297" t="s">
        <v>2987</v>
      </c>
    </row>
    <row r="298" spans="4:4" x14ac:dyDescent="0.25">
      <c r="D298" t="s">
        <v>2746</v>
      </c>
    </row>
    <row r="299" spans="4:4" x14ac:dyDescent="0.25">
      <c r="D299" t="s">
        <v>2659</v>
      </c>
    </row>
    <row r="300" spans="4:4" x14ac:dyDescent="0.25">
      <c r="D300" t="s">
        <v>2520</v>
      </c>
    </row>
    <row r="301" spans="4:4" x14ac:dyDescent="0.25">
      <c r="D301" t="s">
        <v>3257</v>
      </c>
    </row>
    <row r="302" spans="4:4" x14ac:dyDescent="0.25">
      <c r="D302" t="s">
        <v>2525</v>
      </c>
    </row>
    <row r="303" spans="4:4" x14ac:dyDescent="0.25">
      <c r="D303" t="s">
        <v>3536</v>
      </c>
    </row>
    <row r="304" spans="4:4" x14ac:dyDescent="0.25">
      <c r="D304" t="s">
        <v>2804</v>
      </c>
    </row>
    <row r="305" spans="4:4" x14ac:dyDescent="0.25">
      <c r="D305" t="s">
        <v>3047</v>
      </c>
    </row>
    <row r="306" spans="4:4" x14ac:dyDescent="0.25">
      <c r="D306" t="s">
        <v>3142</v>
      </c>
    </row>
    <row r="307" spans="4:4" x14ac:dyDescent="0.25">
      <c r="D307" t="s">
        <v>2529</v>
      </c>
    </row>
    <row r="308" spans="4:4" x14ac:dyDescent="0.25">
      <c r="D308" t="s">
        <v>2977</v>
      </c>
    </row>
    <row r="309" spans="4:4" x14ac:dyDescent="0.25">
      <c r="D309" t="s">
        <v>3347</v>
      </c>
    </row>
    <row r="310" spans="4:4" x14ac:dyDescent="0.25">
      <c r="D310" t="s">
        <v>3002</v>
      </c>
    </row>
    <row r="311" spans="4:4" x14ac:dyDescent="0.25">
      <c r="D311" t="s">
        <v>2480</v>
      </c>
    </row>
    <row r="312" spans="4:4" x14ac:dyDescent="0.25">
      <c r="D312" t="s">
        <v>2829</v>
      </c>
    </row>
    <row r="313" spans="4:4" x14ac:dyDescent="0.25">
      <c r="D313" t="s">
        <v>3431</v>
      </c>
    </row>
    <row r="314" spans="4:4" x14ac:dyDescent="0.25">
      <c r="D314" t="s">
        <v>2684</v>
      </c>
    </row>
    <row r="315" spans="4:4" x14ac:dyDescent="0.25">
      <c r="D315" t="s">
        <v>2798</v>
      </c>
    </row>
    <row r="316" spans="4:4" x14ac:dyDescent="0.25">
      <c r="D316" t="s">
        <v>2593</v>
      </c>
    </row>
    <row r="317" spans="4:4" x14ac:dyDescent="0.25">
      <c r="D317" t="s">
        <v>2558</v>
      </c>
    </row>
    <row r="318" spans="4:4" x14ac:dyDescent="0.25">
      <c r="D318" t="s">
        <v>2934</v>
      </c>
    </row>
    <row r="319" spans="4:4" x14ac:dyDescent="0.25">
      <c r="D319" t="s">
        <v>3477</v>
      </c>
    </row>
    <row r="320" spans="4:4" x14ac:dyDescent="0.25">
      <c r="D320" t="s">
        <v>3382</v>
      </c>
    </row>
    <row r="321" spans="4:4" x14ac:dyDescent="0.25">
      <c r="D321" t="s">
        <v>3394</v>
      </c>
    </row>
    <row r="322" spans="4:4" x14ac:dyDescent="0.25">
      <c r="D322" t="s">
        <v>2590</v>
      </c>
    </row>
    <row r="323" spans="4:4" x14ac:dyDescent="0.25">
      <c r="D323" t="s">
        <v>2574</v>
      </c>
    </row>
    <row r="324" spans="4:4" x14ac:dyDescent="0.25">
      <c r="D324" t="s">
        <v>2966</v>
      </c>
    </row>
    <row r="325" spans="4:4" x14ac:dyDescent="0.25">
      <c r="D325" t="s">
        <v>2582</v>
      </c>
    </row>
    <row r="326" spans="4:4" x14ac:dyDescent="0.25">
      <c r="D326" t="s">
        <v>2764</v>
      </c>
    </row>
    <row r="327" spans="4:4" x14ac:dyDescent="0.25">
      <c r="D327" t="s">
        <v>2600</v>
      </c>
    </row>
    <row r="328" spans="4:4" x14ac:dyDescent="0.25">
      <c r="D328" t="s">
        <v>3268</v>
      </c>
    </row>
    <row r="329" spans="4:4" x14ac:dyDescent="0.25">
      <c r="D329" t="s">
        <v>2958</v>
      </c>
    </row>
    <row r="330" spans="4:4" x14ac:dyDescent="0.25">
      <c r="D330" t="s">
        <v>3204</v>
      </c>
    </row>
    <row r="331" spans="4:4" x14ac:dyDescent="0.25">
      <c r="D331" t="s">
        <v>3038</v>
      </c>
    </row>
    <row r="332" spans="4:4" x14ac:dyDescent="0.25">
      <c r="D332" t="s">
        <v>2938</v>
      </c>
    </row>
    <row r="333" spans="4:4" x14ac:dyDescent="0.25">
      <c r="D333" t="s">
        <v>3327</v>
      </c>
    </row>
    <row r="334" spans="4:4" x14ac:dyDescent="0.25">
      <c r="D334" t="s">
        <v>2484</v>
      </c>
    </row>
    <row r="335" spans="4:4" x14ac:dyDescent="0.25">
      <c r="D335" t="s">
        <v>2788</v>
      </c>
    </row>
    <row r="336" spans="4:4" x14ac:dyDescent="0.25">
      <c r="D336" t="s">
        <v>3260</v>
      </c>
    </row>
    <row r="337" spans="4:4" x14ac:dyDescent="0.25">
      <c r="D337" t="s">
        <v>2531</v>
      </c>
    </row>
    <row r="338" spans="4:4" x14ac:dyDescent="0.25">
      <c r="D338" t="s">
        <v>3258</v>
      </c>
    </row>
    <row r="339" spans="4:4" x14ac:dyDescent="0.25">
      <c r="D339" t="s">
        <v>2453</v>
      </c>
    </row>
    <row r="340" spans="4:4" x14ac:dyDescent="0.25">
      <c r="D340" t="s">
        <v>3153</v>
      </c>
    </row>
    <row r="341" spans="4:4" x14ac:dyDescent="0.25">
      <c r="D341" t="s">
        <v>2936</v>
      </c>
    </row>
    <row r="342" spans="4:4" x14ac:dyDescent="0.25">
      <c r="D342" t="s">
        <v>2662</v>
      </c>
    </row>
    <row r="343" spans="4:4" x14ac:dyDescent="0.25">
      <c r="D343" t="s">
        <v>2826</v>
      </c>
    </row>
    <row r="344" spans="4:4" x14ac:dyDescent="0.25">
      <c r="D344" t="s">
        <v>2832</v>
      </c>
    </row>
    <row r="345" spans="4:4" x14ac:dyDescent="0.25">
      <c r="D345" t="s">
        <v>3087</v>
      </c>
    </row>
    <row r="346" spans="4:4" x14ac:dyDescent="0.25">
      <c r="D346" t="s">
        <v>3108</v>
      </c>
    </row>
    <row r="347" spans="4:4" x14ac:dyDescent="0.25">
      <c r="D347" t="s">
        <v>2787</v>
      </c>
    </row>
    <row r="348" spans="4:4" x14ac:dyDescent="0.25">
      <c r="D348" t="s">
        <v>3078</v>
      </c>
    </row>
    <row r="349" spans="4:4" x14ac:dyDescent="0.25">
      <c r="D349" t="s">
        <v>3031</v>
      </c>
    </row>
    <row r="350" spans="4:4" x14ac:dyDescent="0.25">
      <c r="D350" t="s">
        <v>3348</v>
      </c>
    </row>
    <row r="351" spans="4:4" x14ac:dyDescent="0.25">
      <c r="D351" t="s">
        <v>3317</v>
      </c>
    </row>
    <row r="352" spans="4:4" x14ac:dyDescent="0.25">
      <c r="D352" t="s">
        <v>3312</v>
      </c>
    </row>
    <row r="353" spans="4:4" x14ac:dyDescent="0.25">
      <c r="D353" t="s">
        <v>3266</v>
      </c>
    </row>
    <row r="354" spans="4:4" x14ac:dyDescent="0.25">
      <c r="D354" t="s">
        <v>2767</v>
      </c>
    </row>
    <row r="355" spans="4:4" x14ac:dyDescent="0.25">
      <c r="D355" t="s">
        <v>2824</v>
      </c>
    </row>
    <row r="356" spans="4:4" x14ac:dyDescent="0.25">
      <c r="D356" t="s">
        <v>3223</v>
      </c>
    </row>
    <row r="357" spans="4:4" x14ac:dyDescent="0.25">
      <c r="D357" t="s">
        <v>3075</v>
      </c>
    </row>
    <row r="358" spans="4:4" x14ac:dyDescent="0.25">
      <c r="D358" t="s">
        <v>2721</v>
      </c>
    </row>
    <row r="359" spans="4:4" x14ac:dyDescent="0.25">
      <c r="D359" t="s">
        <v>2704</v>
      </c>
    </row>
    <row r="360" spans="4:4" x14ac:dyDescent="0.25">
      <c r="D360" t="s">
        <v>2701</v>
      </c>
    </row>
    <row r="361" spans="4:4" x14ac:dyDescent="0.25">
      <c r="D361" t="s">
        <v>2645</v>
      </c>
    </row>
    <row r="362" spans="4:4" x14ac:dyDescent="0.25">
      <c r="D362" t="s">
        <v>3375</v>
      </c>
    </row>
    <row r="363" spans="4:4" x14ac:dyDescent="0.25">
      <c r="D363" t="s">
        <v>2771</v>
      </c>
    </row>
    <row r="364" spans="4:4" x14ac:dyDescent="0.25">
      <c r="D364" t="s">
        <v>2825</v>
      </c>
    </row>
    <row r="365" spans="4:4" x14ac:dyDescent="0.25">
      <c r="D365" t="s">
        <v>3082</v>
      </c>
    </row>
    <row r="366" spans="4:4" x14ac:dyDescent="0.25">
      <c r="D366" t="s">
        <v>2979</v>
      </c>
    </row>
    <row r="367" spans="4:4" x14ac:dyDescent="0.25">
      <c r="D367" t="s">
        <v>2537</v>
      </c>
    </row>
    <row r="368" spans="4:4" x14ac:dyDescent="0.25">
      <c r="D368" t="s">
        <v>3484</v>
      </c>
    </row>
    <row r="369" spans="4:4" x14ac:dyDescent="0.25">
      <c r="D369" t="s">
        <v>2983</v>
      </c>
    </row>
    <row r="370" spans="4:4" x14ac:dyDescent="0.25">
      <c r="D370" t="s">
        <v>2838</v>
      </c>
    </row>
    <row r="371" spans="4:4" x14ac:dyDescent="0.25">
      <c r="D371" t="s">
        <v>2975</v>
      </c>
    </row>
    <row r="372" spans="4:4" x14ac:dyDescent="0.25">
      <c r="D372" t="s">
        <v>3079</v>
      </c>
    </row>
    <row r="373" spans="4:4" x14ac:dyDescent="0.25">
      <c r="D373" t="s">
        <v>3215</v>
      </c>
    </row>
    <row r="374" spans="4:4" x14ac:dyDescent="0.25">
      <c r="D374" t="s">
        <v>3459</v>
      </c>
    </row>
    <row r="375" spans="4:4" x14ac:dyDescent="0.25">
      <c r="D375" t="s">
        <v>3173</v>
      </c>
    </row>
    <row r="376" spans="4:4" x14ac:dyDescent="0.25">
      <c r="D376" t="s">
        <v>2448</v>
      </c>
    </row>
    <row r="377" spans="4:4" x14ac:dyDescent="0.25">
      <c r="D377" t="s">
        <v>3168</v>
      </c>
    </row>
    <row r="378" spans="4:4" x14ac:dyDescent="0.25">
      <c r="D378" t="s">
        <v>2604</v>
      </c>
    </row>
    <row r="379" spans="4:4" x14ac:dyDescent="0.25">
      <c r="D379" t="s">
        <v>2489</v>
      </c>
    </row>
    <row r="380" spans="4:4" x14ac:dyDescent="0.25">
      <c r="D380" t="s">
        <v>3128</v>
      </c>
    </row>
    <row r="381" spans="4:4" x14ac:dyDescent="0.25">
      <c r="D381" t="s">
        <v>2840</v>
      </c>
    </row>
    <row r="382" spans="4:4" x14ac:dyDescent="0.25">
      <c r="D382" t="s">
        <v>3405</v>
      </c>
    </row>
    <row r="383" spans="4:4" x14ac:dyDescent="0.25">
      <c r="D383" t="s">
        <v>3318</v>
      </c>
    </row>
    <row r="384" spans="4:4" x14ac:dyDescent="0.25">
      <c r="D384" t="s">
        <v>2835</v>
      </c>
    </row>
    <row r="385" spans="4:4" x14ac:dyDescent="0.25">
      <c r="D385" t="s">
        <v>3479</v>
      </c>
    </row>
    <row r="386" spans="4:4" x14ac:dyDescent="0.25">
      <c r="D386" t="s">
        <v>3011</v>
      </c>
    </row>
    <row r="387" spans="4:4" x14ac:dyDescent="0.25">
      <c r="D387" t="s">
        <v>2778</v>
      </c>
    </row>
    <row r="388" spans="4:4" x14ac:dyDescent="0.25">
      <c r="D388" t="s">
        <v>3364</v>
      </c>
    </row>
    <row r="389" spans="4:4" x14ac:dyDescent="0.25">
      <c r="D389" t="s">
        <v>2613</v>
      </c>
    </row>
    <row r="390" spans="4:4" x14ac:dyDescent="0.25">
      <c r="D390" t="s">
        <v>3219</v>
      </c>
    </row>
    <row r="391" spans="4:4" x14ac:dyDescent="0.25">
      <c r="D391" t="s">
        <v>2851</v>
      </c>
    </row>
    <row r="392" spans="4:4" x14ac:dyDescent="0.25">
      <c r="D392" t="s">
        <v>2763</v>
      </c>
    </row>
    <row r="393" spans="4:4" x14ac:dyDescent="0.25">
      <c r="D393" t="s">
        <v>3495</v>
      </c>
    </row>
    <row r="394" spans="4:4" x14ac:dyDescent="0.25">
      <c r="D394" t="s">
        <v>2864</v>
      </c>
    </row>
    <row r="395" spans="4:4" x14ac:dyDescent="0.25">
      <c r="D395" t="s">
        <v>2566</v>
      </c>
    </row>
    <row r="396" spans="4:4" x14ac:dyDescent="0.25">
      <c r="D396" t="s">
        <v>2565</v>
      </c>
    </row>
    <row r="397" spans="4:4" x14ac:dyDescent="0.25">
      <c r="D397" t="s">
        <v>3037</v>
      </c>
    </row>
    <row r="398" spans="4:4" x14ac:dyDescent="0.25">
      <c r="D398" t="s">
        <v>3137</v>
      </c>
    </row>
    <row r="399" spans="4:4" x14ac:dyDescent="0.25">
      <c r="D399" t="s">
        <v>3111</v>
      </c>
    </row>
    <row r="400" spans="4:4" x14ac:dyDescent="0.25">
      <c r="D400" t="s">
        <v>2487</v>
      </c>
    </row>
    <row r="401" spans="4:4" x14ac:dyDescent="0.25">
      <c r="D401" t="s">
        <v>3175</v>
      </c>
    </row>
    <row r="402" spans="4:4" x14ac:dyDescent="0.25">
      <c r="D402" t="s">
        <v>2607</v>
      </c>
    </row>
    <row r="403" spans="4:4" x14ac:dyDescent="0.25">
      <c r="D403" t="s">
        <v>2617</v>
      </c>
    </row>
    <row r="404" spans="4:4" x14ac:dyDescent="0.25">
      <c r="D404" t="s">
        <v>2669</v>
      </c>
    </row>
    <row r="405" spans="4:4" x14ac:dyDescent="0.25">
      <c r="D405" t="s">
        <v>3154</v>
      </c>
    </row>
    <row r="406" spans="4:4" x14ac:dyDescent="0.25">
      <c r="D406" t="s">
        <v>3494</v>
      </c>
    </row>
    <row r="407" spans="4:4" x14ac:dyDescent="0.25">
      <c r="D407" t="s">
        <v>2670</v>
      </c>
    </row>
    <row r="408" spans="4:4" x14ac:dyDescent="0.25">
      <c r="D408" t="s">
        <v>2962</v>
      </c>
    </row>
    <row r="409" spans="4:4" x14ac:dyDescent="0.25">
      <c r="D409" t="s">
        <v>2629</v>
      </c>
    </row>
    <row r="410" spans="4:4" x14ac:dyDescent="0.25">
      <c r="D410" t="s">
        <v>3457</v>
      </c>
    </row>
    <row r="411" spans="4:4" x14ac:dyDescent="0.25">
      <c r="D411" t="s">
        <v>3040</v>
      </c>
    </row>
    <row r="412" spans="4:4" x14ac:dyDescent="0.25">
      <c r="D412" t="s">
        <v>3301</v>
      </c>
    </row>
    <row r="413" spans="4:4" x14ac:dyDescent="0.25">
      <c r="D413" t="s">
        <v>2692</v>
      </c>
    </row>
    <row r="414" spans="4:4" x14ac:dyDescent="0.25">
      <c r="D414" t="s">
        <v>2580</v>
      </c>
    </row>
    <row r="415" spans="4:4" x14ac:dyDescent="0.25">
      <c r="D415" t="s">
        <v>3531</v>
      </c>
    </row>
    <row r="416" spans="4:4" x14ac:dyDescent="0.25">
      <c r="D416" t="s">
        <v>3007</v>
      </c>
    </row>
    <row r="417" spans="4:4" x14ac:dyDescent="0.25">
      <c r="D417" t="s">
        <v>2782</v>
      </c>
    </row>
    <row r="418" spans="4:4" x14ac:dyDescent="0.25">
      <c r="D418" t="s">
        <v>2621</v>
      </c>
    </row>
    <row r="419" spans="4:4" x14ac:dyDescent="0.25">
      <c r="D419" t="s">
        <v>2834</v>
      </c>
    </row>
    <row r="420" spans="4:4" x14ac:dyDescent="0.25">
      <c r="D420" t="s">
        <v>3053</v>
      </c>
    </row>
    <row r="421" spans="4:4" x14ac:dyDescent="0.25">
      <c r="D421" t="s">
        <v>3226</v>
      </c>
    </row>
    <row r="422" spans="4:4" x14ac:dyDescent="0.25">
      <c r="D422" t="s">
        <v>2741</v>
      </c>
    </row>
    <row r="423" spans="4:4" x14ac:dyDescent="0.25">
      <c r="D423" t="s">
        <v>3516</v>
      </c>
    </row>
    <row r="424" spans="4:4" x14ac:dyDescent="0.25">
      <c r="D424" t="s">
        <v>2640</v>
      </c>
    </row>
    <row r="425" spans="4:4" x14ac:dyDescent="0.25">
      <c r="D425" t="s">
        <v>3445</v>
      </c>
    </row>
    <row r="426" spans="4:4" x14ac:dyDescent="0.25">
      <c r="D426" t="s">
        <v>3356</v>
      </c>
    </row>
    <row r="427" spans="4:4" x14ac:dyDescent="0.25">
      <c r="D427" t="s">
        <v>2719</v>
      </c>
    </row>
    <row r="428" spans="4:4" x14ac:dyDescent="0.25">
      <c r="D428" t="s">
        <v>2862</v>
      </c>
    </row>
    <row r="429" spans="4:4" x14ac:dyDescent="0.25">
      <c r="D429" t="s">
        <v>3532</v>
      </c>
    </row>
    <row r="430" spans="4:4" x14ac:dyDescent="0.25">
      <c r="D430" t="s">
        <v>2663</v>
      </c>
    </row>
    <row r="431" spans="4:4" x14ac:dyDescent="0.25">
      <c r="D431" t="s">
        <v>3199</v>
      </c>
    </row>
    <row r="432" spans="4:4" x14ac:dyDescent="0.25">
      <c r="D432" t="s">
        <v>2678</v>
      </c>
    </row>
    <row r="433" spans="4:4" x14ac:dyDescent="0.25">
      <c r="D433" t="s">
        <v>2571</v>
      </c>
    </row>
    <row r="434" spans="4:4" x14ac:dyDescent="0.25">
      <c r="D434" t="s">
        <v>2622</v>
      </c>
    </row>
    <row r="435" spans="4:4" x14ac:dyDescent="0.25">
      <c r="D435" t="s">
        <v>3311</v>
      </c>
    </row>
    <row r="436" spans="4:4" x14ac:dyDescent="0.25">
      <c r="D436" t="s">
        <v>2815</v>
      </c>
    </row>
    <row r="437" spans="4:4" x14ac:dyDescent="0.25">
      <c r="D437" t="s">
        <v>3496</v>
      </c>
    </row>
    <row r="438" spans="4:4" x14ac:dyDescent="0.25">
      <c r="D438" t="s">
        <v>2735</v>
      </c>
    </row>
    <row r="439" spans="4:4" x14ac:dyDescent="0.25">
      <c r="D439" t="s">
        <v>2856</v>
      </c>
    </row>
    <row r="440" spans="4:4" x14ac:dyDescent="0.25">
      <c r="D440" t="s">
        <v>3269</v>
      </c>
    </row>
    <row r="441" spans="4:4" x14ac:dyDescent="0.25">
      <c r="D441" t="s">
        <v>3120</v>
      </c>
    </row>
    <row r="442" spans="4:4" x14ac:dyDescent="0.25">
      <c r="D442" t="s">
        <v>2676</v>
      </c>
    </row>
    <row r="443" spans="4:4" x14ac:dyDescent="0.25">
      <c r="D443" t="s">
        <v>2809</v>
      </c>
    </row>
    <row r="444" spans="4:4" x14ac:dyDescent="0.25">
      <c r="D444" t="s">
        <v>3109</v>
      </c>
    </row>
    <row r="445" spans="4:4" x14ac:dyDescent="0.25">
      <c r="D445" t="s">
        <v>2817</v>
      </c>
    </row>
    <row r="446" spans="4:4" x14ac:dyDescent="0.25">
      <c r="D446" t="s">
        <v>3196</v>
      </c>
    </row>
    <row r="447" spans="4:4" x14ac:dyDescent="0.25">
      <c r="D447" t="s">
        <v>3003</v>
      </c>
    </row>
    <row r="448" spans="4:4" x14ac:dyDescent="0.25">
      <c r="D448" t="s">
        <v>3304</v>
      </c>
    </row>
    <row r="449" spans="4:4" x14ac:dyDescent="0.25">
      <c r="D449" t="s">
        <v>3237</v>
      </c>
    </row>
    <row r="450" spans="4:4" x14ac:dyDescent="0.25">
      <c r="D450" t="s">
        <v>2842</v>
      </c>
    </row>
    <row r="451" spans="4:4" x14ac:dyDescent="0.25">
      <c r="D451" t="s">
        <v>3517</v>
      </c>
    </row>
    <row r="452" spans="4:4" x14ac:dyDescent="0.25">
      <c r="D452" t="s">
        <v>3343</v>
      </c>
    </row>
    <row r="453" spans="4:4" x14ac:dyDescent="0.25">
      <c r="D453" t="s">
        <v>3138</v>
      </c>
    </row>
    <row r="454" spans="4:4" x14ac:dyDescent="0.25">
      <c r="D454" t="s">
        <v>2515</v>
      </c>
    </row>
    <row r="455" spans="4:4" x14ac:dyDescent="0.25">
      <c r="D455" t="s">
        <v>3163</v>
      </c>
    </row>
    <row r="456" spans="4:4" x14ac:dyDescent="0.25">
      <c r="D456" t="s">
        <v>2976</v>
      </c>
    </row>
    <row r="457" spans="4:4" x14ac:dyDescent="0.25">
      <c r="D457" t="s">
        <v>2479</v>
      </c>
    </row>
    <row r="458" spans="4:4" x14ac:dyDescent="0.25">
      <c r="D458" t="s">
        <v>2839</v>
      </c>
    </row>
    <row r="459" spans="4:4" x14ac:dyDescent="0.25">
      <c r="D459" t="s">
        <v>2755</v>
      </c>
    </row>
    <row r="460" spans="4:4" x14ac:dyDescent="0.25">
      <c r="D460" t="s">
        <v>2998</v>
      </c>
    </row>
    <row r="461" spans="4:4" x14ac:dyDescent="0.25">
      <c r="D461" t="s">
        <v>3056</v>
      </c>
    </row>
    <row r="462" spans="4:4" x14ac:dyDescent="0.25">
      <c r="D462" t="s">
        <v>2512</v>
      </c>
    </row>
    <row r="463" spans="4:4" x14ac:dyDescent="0.25">
      <c r="D463" t="s">
        <v>2693</v>
      </c>
    </row>
    <row r="464" spans="4:4" x14ac:dyDescent="0.25">
      <c r="D464" t="s">
        <v>3330</v>
      </c>
    </row>
    <row r="465" spans="4:4" x14ac:dyDescent="0.25">
      <c r="D465" t="s">
        <v>3209</v>
      </c>
    </row>
    <row r="466" spans="4:4" x14ac:dyDescent="0.25">
      <c r="D466" t="s">
        <v>2949</v>
      </c>
    </row>
    <row r="467" spans="4:4" x14ac:dyDescent="0.25">
      <c r="D467" t="s">
        <v>2807</v>
      </c>
    </row>
    <row r="468" spans="4:4" x14ac:dyDescent="0.25">
      <c r="D468" t="s">
        <v>1425</v>
      </c>
    </row>
    <row r="469" spans="4:4" x14ac:dyDescent="0.25">
      <c r="D469" t="s">
        <v>3482</v>
      </c>
    </row>
    <row r="470" spans="4:4" x14ac:dyDescent="0.25">
      <c r="D470" t="s">
        <v>3147</v>
      </c>
    </row>
    <row r="471" spans="4:4" x14ac:dyDescent="0.25">
      <c r="D471" t="s">
        <v>2485</v>
      </c>
    </row>
    <row r="472" spans="4:4" x14ac:dyDescent="0.25">
      <c r="D472" t="s">
        <v>2688</v>
      </c>
    </row>
    <row r="473" spans="4:4" x14ac:dyDescent="0.25">
      <c r="D473" t="s">
        <v>2786</v>
      </c>
    </row>
    <row r="474" spans="4:4" x14ac:dyDescent="0.25">
      <c r="D474" t="s">
        <v>3285</v>
      </c>
    </row>
    <row r="475" spans="4:4" x14ac:dyDescent="0.25">
      <c r="D475" t="s">
        <v>2526</v>
      </c>
    </row>
    <row r="476" spans="4:4" x14ac:dyDescent="0.25">
      <c r="D476" t="s">
        <v>2468</v>
      </c>
    </row>
    <row r="477" spans="4:4" x14ac:dyDescent="0.25">
      <c r="D477" t="s">
        <v>2666</v>
      </c>
    </row>
    <row r="478" spans="4:4" x14ac:dyDescent="0.25">
      <c r="D478" t="s">
        <v>3293</v>
      </c>
    </row>
    <row r="479" spans="4:4" x14ac:dyDescent="0.25">
      <c r="D479" t="s">
        <v>2490</v>
      </c>
    </row>
    <row r="480" spans="4:4" x14ac:dyDescent="0.25">
      <c r="D480" t="s">
        <v>2956</v>
      </c>
    </row>
    <row r="481" spans="4:4" x14ac:dyDescent="0.25">
      <c r="D481" t="s">
        <v>3104</v>
      </c>
    </row>
    <row r="482" spans="4:4" x14ac:dyDescent="0.25">
      <c r="D482" t="s">
        <v>3376</v>
      </c>
    </row>
    <row r="483" spans="4:4" x14ac:dyDescent="0.25">
      <c r="D483" t="s">
        <v>2699</v>
      </c>
    </row>
    <row r="484" spans="4:4" x14ac:dyDescent="0.25">
      <c r="D484" t="s">
        <v>3184</v>
      </c>
    </row>
    <row r="485" spans="4:4" x14ac:dyDescent="0.25">
      <c r="D485" t="s">
        <v>3070</v>
      </c>
    </row>
    <row r="486" spans="4:4" x14ac:dyDescent="0.25">
      <c r="D486" t="s">
        <v>3073</v>
      </c>
    </row>
    <row r="487" spans="4:4" x14ac:dyDescent="0.25">
      <c r="D487" t="s">
        <v>3289</v>
      </c>
    </row>
    <row r="488" spans="4:4" x14ac:dyDescent="0.25">
      <c r="D488" t="s">
        <v>3499</v>
      </c>
    </row>
    <row r="489" spans="4:4" x14ac:dyDescent="0.25">
      <c r="D489" t="s">
        <v>2648</v>
      </c>
    </row>
    <row r="490" spans="4:4" x14ac:dyDescent="0.25">
      <c r="D490" t="s">
        <v>2843</v>
      </c>
    </row>
    <row r="491" spans="4:4" x14ac:dyDescent="0.25">
      <c r="D491" t="s">
        <v>2672</v>
      </c>
    </row>
    <row r="492" spans="4:4" x14ac:dyDescent="0.25">
      <c r="D492" t="s">
        <v>3160</v>
      </c>
    </row>
    <row r="493" spans="4:4" x14ac:dyDescent="0.25">
      <c r="D493" t="s">
        <v>3497</v>
      </c>
    </row>
    <row r="494" spans="4:4" x14ac:dyDescent="0.25">
      <c r="D494" t="s">
        <v>2467</v>
      </c>
    </row>
    <row r="495" spans="4:4" x14ac:dyDescent="0.25">
      <c r="D495" t="s">
        <v>2614</v>
      </c>
    </row>
    <row r="496" spans="4:4" x14ac:dyDescent="0.25">
      <c r="D496" t="s">
        <v>2642</v>
      </c>
    </row>
    <row r="497" spans="4:4" x14ac:dyDescent="0.25">
      <c r="D497" t="s">
        <v>3483</v>
      </c>
    </row>
    <row r="498" spans="4:4" x14ac:dyDescent="0.25">
      <c r="D498" t="s">
        <v>1533</v>
      </c>
    </row>
    <row r="499" spans="4:4" x14ac:dyDescent="0.25">
      <c r="D499" t="s">
        <v>2968</v>
      </c>
    </row>
    <row r="500" spans="4:4" x14ac:dyDescent="0.25">
      <c r="D500" t="s">
        <v>3316</v>
      </c>
    </row>
    <row r="501" spans="4:4" x14ac:dyDescent="0.25">
      <c r="D501" t="s">
        <v>2858</v>
      </c>
    </row>
    <row r="502" spans="4:4" x14ac:dyDescent="0.25">
      <c r="D502" t="s">
        <v>3100</v>
      </c>
    </row>
    <row r="503" spans="4:4" x14ac:dyDescent="0.25">
      <c r="D503" t="s">
        <v>3515</v>
      </c>
    </row>
    <row r="504" spans="4:4" x14ac:dyDescent="0.25">
      <c r="D504" t="s">
        <v>2626</v>
      </c>
    </row>
    <row r="505" spans="4:4" x14ac:dyDescent="0.25">
      <c r="D505" t="s">
        <v>3372</v>
      </c>
    </row>
    <row r="506" spans="4:4" x14ac:dyDescent="0.25">
      <c r="D506" t="s">
        <v>3148</v>
      </c>
    </row>
    <row r="507" spans="4:4" x14ac:dyDescent="0.25">
      <c r="D507" t="s">
        <v>3339</v>
      </c>
    </row>
    <row r="508" spans="4:4" x14ac:dyDescent="0.25">
      <c r="D508" t="s">
        <v>812</v>
      </c>
    </row>
    <row r="509" spans="4:4" x14ac:dyDescent="0.25">
      <c r="D509" t="s">
        <v>3429</v>
      </c>
    </row>
    <row r="510" spans="4:4" x14ac:dyDescent="0.25">
      <c r="D510" t="s">
        <v>3250</v>
      </c>
    </row>
    <row r="511" spans="4:4" x14ac:dyDescent="0.25">
      <c r="D511" t="s">
        <v>3296</v>
      </c>
    </row>
    <row r="512" spans="4:4" x14ac:dyDescent="0.25">
      <c r="D512" t="s">
        <v>3439</v>
      </c>
    </row>
    <row r="513" spans="4:4" x14ac:dyDescent="0.25">
      <c r="D513" t="s">
        <v>2523</v>
      </c>
    </row>
    <row r="514" spans="4:4" x14ac:dyDescent="0.25">
      <c r="D514" t="s">
        <v>2459</v>
      </c>
    </row>
    <row r="515" spans="4:4" x14ac:dyDescent="0.25">
      <c r="D515" t="s">
        <v>2668</v>
      </c>
    </row>
    <row r="516" spans="4:4" x14ac:dyDescent="0.25">
      <c r="D516" t="s">
        <v>2732</v>
      </c>
    </row>
    <row r="517" spans="4:4" x14ac:dyDescent="0.25">
      <c r="D517" t="s">
        <v>2696</v>
      </c>
    </row>
    <row r="518" spans="4:4" x14ac:dyDescent="0.25">
      <c r="D518" t="s">
        <v>3357</v>
      </c>
    </row>
    <row r="519" spans="4:4" x14ac:dyDescent="0.25">
      <c r="D519" t="s">
        <v>3152</v>
      </c>
    </row>
    <row r="520" spans="4:4" x14ac:dyDescent="0.25">
      <c r="D520" t="s">
        <v>2462</v>
      </c>
    </row>
    <row r="521" spans="4:4" x14ac:dyDescent="0.25">
      <c r="D521" t="s">
        <v>3251</v>
      </c>
    </row>
    <row r="522" spans="4:4" x14ac:dyDescent="0.25">
      <c r="D522" t="s">
        <v>2795</v>
      </c>
    </row>
    <row r="523" spans="4:4" x14ac:dyDescent="0.25">
      <c r="D523" t="s">
        <v>2759</v>
      </c>
    </row>
    <row r="524" spans="4:4" x14ac:dyDescent="0.25">
      <c r="D524" t="s">
        <v>2471</v>
      </c>
    </row>
    <row r="525" spans="4:4" x14ac:dyDescent="0.25">
      <c r="D525" t="s">
        <v>2714</v>
      </c>
    </row>
    <row r="526" spans="4:4" x14ac:dyDescent="0.25">
      <c r="D526" t="s">
        <v>3307</v>
      </c>
    </row>
    <row r="527" spans="4:4" x14ac:dyDescent="0.25">
      <c r="D527" t="s">
        <v>3391</v>
      </c>
    </row>
    <row r="528" spans="4:4" x14ac:dyDescent="0.25">
      <c r="D528" t="s">
        <v>2761</v>
      </c>
    </row>
    <row r="529" spans="4:4" x14ac:dyDescent="0.25">
      <c r="D529" t="s">
        <v>2555</v>
      </c>
    </row>
    <row r="530" spans="4:4" x14ac:dyDescent="0.25">
      <c r="D530" t="s">
        <v>2605</v>
      </c>
    </row>
    <row r="531" spans="4:4" x14ac:dyDescent="0.25">
      <c r="D531" t="s">
        <v>3080</v>
      </c>
    </row>
    <row r="532" spans="4:4" x14ac:dyDescent="0.25">
      <c r="D532" t="s">
        <v>2923</v>
      </c>
    </row>
    <row r="533" spans="4:4" x14ac:dyDescent="0.25">
      <c r="D533" t="s">
        <v>2747</v>
      </c>
    </row>
    <row r="534" spans="4:4" x14ac:dyDescent="0.25">
      <c r="D534" t="s">
        <v>3105</v>
      </c>
    </row>
    <row r="535" spans="4:4" x14ac:dyDescent="0.25">
      <c r="D535" t="s">
        <v>2657</v>
      </c>
    </row>
    <row r="536" spans="4:4" x14ac:dyDescent="0.25">
      <c r="D536" t="s">
        <v>3124</v>
      </c>
    </row>
    <row r="537" spans="4:4" x14ac:dyDescent="0.25">
      <c r="D537" t="s">
        <v>3221</v>
      </c>
    </row>
    <row r="538" spans="4:4" x14ac:dyDescent="0.25">
      <c r="D538" t="s">
        <v>2725</v>
      </c>
    </row>
    <row r="539" spans="4:4" x14ac:dyDescent="0.25">
      <c r="D539" t="s">
        <v>2456</v>
      </c>
    </row>
    <row r="540" spans="4:4" x14ac:dyDescent="0.25">
      <c r="D540" t="s">
        <v>2608</v>
      </c>
    </row>
    <row r="541" spans="4:4" x14ac:dyDescent="0.25">
      <c r="D541" t="s">
        <v>3083</v>
      </c>
    </row>
    <row r="542" spans="4:4" x14ac:dyDescent="0.25">
      <c r="D542" t="s">
        <v>3275</v>
      </c>
    </row>
    <row r="543" spans="4:4" x14ac:dyDescent="0.25">
      <c r="D543" t="s">
        <v>3094</v>
      </c>
    </row>
    <row r="544" spans="4:4" x14ac:dyDescent="0.25">
      <c r="D544" t="s">
        <v>3099</v>
      </c>
    </row>
    <row r="545" spans="4:4" x14ac:dyDescent="0.25">
      <c r="D545" t="s">
        <v>2647</v>
      </c>
    </row>
    <row r="546" spans="4:4" x14ac:dyDescent="0.25">
      <c r="D546" t="s">
        <v>3235</v>
      </c>
    </row>
    <row r="547" spans="4:4" x14ac:dyDescent="0.25">
      <c r="D547" t="s">
        <v>3537</v>
      </c>
    </row>
    <row r="548" spans="4:4" x14ac:dyDescent="0.25">
      <c r="D548" t="s">
        <v>3090</v>
      </c>
    </row>
    <row r="549" spans="4:4" x14ac:dyDescent="0.25">
      <c r="D549" t="s">
        <v>3000</v>
      </c>
    </row>
    <row r="550" spans="4:4" x14ac:dyDescent="0.25">
      <c r="D550" t="s">
        <v>2646</v>
      </c>
    </row>
    <row r="551" spans="4:4" x14ac:dyDescent="0.25">
      <c r="D551" t="s">
        <v>2611</v>
      </c>
    </row>
    <row r="552" spans="4:4" x14ac:dyDescent="0.25">
      <c r="D552" t="s">
        <v>2779</v>
      </c>
    </row>
    <row r="553" spans="4:4" x14ac:dyDescent="0.25">
      <c r="D553" t="s">
        <v>3428</v>
      </c>
    </row>
    <row r="554" spans="4:4" x14ac:dyDescent="0.25">
      <c r="D554" t="s">
        <v>2818</v>
      </c>
    </row>
    <row r="555" spans="4:4" x14ac:dyDescent="0.25">
      <c r="D555" t="s">
        <v>3509</v>
      </c>
    </row>
    <row r="556" spans="4:4" x14ac:dyDescent="0.25">
      <c r="D556" t="s">
        <v>3021</v>
      </c>
    </row>
    <row r="557" spans="4:4" x14ac:dyDescent="0.25">
      <c r="D557" t="s">
        <v>3261</v>
      </c>
    </row>
    <row r="558" spans="4:4" x14ac:dyDescent="0.25">
      <c r="D558" t="s">
        <v>3529</v>
      </c>
    </row>
    <row r="559" spans="4:4" x14ac:dyDescent="0.25">
      <c r="D559" t="s">
        <v>3338</v>
      </c>
    </row>
    <row r="560" spans="4:4" x14ac:dyDescent="0.25">
      <c r="D560" t="s">
        <v>2637</v>
      </c>
    </row>
    <row r="561" spans="4:4" x14ac:dyDescent="0.25">
      <c r="D561" t="s">
        <v>3025</v>
      </c>
    </row>
    <row r="562" spans="4:4" x14ac:dyDescent="0.25">
      <c r="D562" t="s">
        <v>2854</v>
      </c>
    </row>
    <row r="563" spans="4:4" x14ac:dyDescent="0.25">
      <c r="D563" t="s">
        <v>3464</v>
      </c>
    </row>
    <row r="564" spans="4:4" x14ac:dyDescent="0.25">
      <c r="D564" t="s">
        <v>3283</v>
      </c>
    </row>
    <row r="565" spans="4:4" x14ac:dyDescent="0.25">
      <c r="D565" t="s">
        <v>2545</v>
      </c>
    </row>
    <row r="566" spans="4:4" x14ac:dyDescent="0.25">
      <c r="D566" t="s">
        <v>2615</v>
      </c>
    </row>
    <row r="567" spans="4:4" x14ac:dyDescent="0.25">
      <c r="D567" t="s">
        <v>2796</v>
      </c>
    </row>
    <row r="568" spans="4:4" x14ac:dyDescent="0.25">
      <c r="D568" t="s">
        <v>3397</v>
      </c>
    </row>
    <row r="569" spans="4:4" x14ac:dyDescent="0.25">
      <c r="D569" t="s">
        <v>2502</v>
      </c>
    </row>
    <row r="570" spans="4:4" x14ac:dyDescent="0.25">
      <c r="D570" t="s">
        <v>3411</v>
      </c>
    </row>
    <row r="571" spans="4:4" x14ac:dyDescent="0.25">
      <c r="D571" t="s">
        <v>3538</v>
      </c>
    </row>
    <row r="572" spans="4:4" x14ac:dyDescent="0.25">
      <c r="D572" t="s">
        <v>2783</v>
      </c>
    </row>
    <row r="573" spans="4:4" x14ac:dyDescent="0.25">
      <c r="D573" t="s">
        <v>2739</v>
      </c>
    </row>
    <row r="574" spans="4:4" x14ac:dyDescent="0.25">
      <c r="D574" t="s">
        <v>2683</v>
      </c>
    </row>
    <row r="575" spans="4:4" x14ac:dyDescent="0.25">
      <c r="D575" t="s">
        <v>3450</v>
      </c>
    </row>
    <row r="576" spans="4:4" x14ac:dyDescent="0.25">
      <c r="D576" t="s">
        <v>3118</v>
      </c>
    </row>
    <row r="577" spans="4:4" x14ac:dyDescent="0.25">
      <c r="D577" t="s">
        <v>2597</v>
      </c>
    </row>
    <row r="578" spans="4:4" x14ac:dyDescent="0.25">
      <c r="D578" t="s">
        <v>3287</v>
      </c>
    </row>
    <row r="579" spans="4:4" x14ac:dyDescent="0.25">
      <c r="D579" t="s">
        <v>3170</v>
      </c>
    </row>
    <row r="580" spans="4:4" x14ac:dyDescent="0.25">
      <c r="D580" t="s">
        <v>2651</v>
      </c>
    </row>
    <row r="581" spans="4:4" x14ac:dyDescent="0.25">
      <c r="D581" t="s">
        <v>2544</v>
      </c>
    </row>
    <row r="582" spans="4:4" x14ac:dyDescent="0.25">
      <c r="D582" t="s">
        <v>2718</v>
      </c>
    </row>
    <row r="583" spans="4:4" x14ac:dyDescent="0.25">
      <c r="D583" t="s">
        <v>2973</v>
      </c>
    </row>
    <row r="584" spans="4:4" x14ac:dyDescent="0.25">
      <c r="D584" t="s">
        <v>3131</v>
      </c>
    </row>
    <row r="585" spans="4:4" x14ac:dyDescent="0.25">
      <c r="D585" t="s">
        <v>3523</v>
      </c>
    </row>
    <row r="586" spans="4:4" x14ac:dyDescent="0.25">
      <c r="D586" t="s">
        <v>2762</v>
      </c>
    </row>
    <row r="587" spans="4:4" x14ac:dyDescent="0.25">
      <c r="D587" t="s">
        <v>2559</v>
      </c>
    </row>
    <row r="588" spans="4:4" x14ac:dyDescent="0.25">
      <c r="D588" t="s">
        <v>2713</v>
      </c>
    </row>
    <row r="589" spans="4:4" x14ac:dyDescent="0.25">
      <c r="D589" t="s">
        <v>2709</v>
      </c>
    </row>
    <row r="590" spans="4:4" x14ac:dyDescent="0.25">
      <c r="D590" t="s">
        <v>2658</v>
      </c>
    </row>
    <row r="591" spans="4:4" x14ac:dyDescent="0.25">
      <c r="D591" t="s">
        <v>2464</v>
      </c>
    </row>
    <row r="592" spans="4:4" x14ac:dyDescent="0.25">
      <c r="D592" t="s">
        <v>2458</v>
      </c>
    </row>
    <row r="593" spans="4:4" x14ac:dyDescent="0.25">
      <c r="D593" t="s">
        <v>3101</v>
      </c>
    </row>
    <row r="594" spans="4:4" x14ac:dyDescent="0.25">
      <c r="D594" t="s">
        <v>2707</v>
      </c>
    </row>
    <row r="595" spans="4:4" x14ac:dyDescent="0.25">
      <c r="D595" t="s">
        <v>2706</v>
      </c>
    </row>
    <row r="596" spans="4:4" x14ac:dyDescent="0.25">
      <c r="D596" t="s">
        <v>2700</v>
      </c>
    </row>
    <row r="597" spans="4:4" x14ac:dyDescent="0.25">
      <c r="D597" t="s">
        <v>3150</v>
      </c>
    </row>
    <row r="598" spans="4:4" x14ac:dyDescent="0.25">
      <c r="D598" t="s">
        <v>3146</v>
      </c>
    </row>
    <row r="599" spans="4:4" x14ac:dyDescent="0.25">
      <c r="D599" t="s">
        <v>2860</v>
      </c>
    </row>
    <row r="600" spans="4:4" x14ac:dyDescent="0.25">
      <c r="D600" t="s">
        <v>2703</v>
      </c>
    </row>
    <row r="601" spans="4:4" x14ac:dyDescent="0.25">
      <c r="D601" t="s">
        <v>2654</v>
      </c>
    </row>
    <row r="602" spans="4:4" x14ac:dyDescent="0.25">
      <c r="D602" t="s">
        <v>3132</v>
      </c>
    </row>
    <row r="603" spans="4:4" x14ac:dyDescent="0.25">
      <c r="D603" t="s">
        <v>3122</v>
      </c>
    </row>
    <row r="604" spans="4:4" x14ac:dyDescent="0.25">
      <c r="D604" t="s">
        <v>2463</v>
      </c>
    </row>
    <row r="605" spans="4:4" x14ac:dyDescent="0.25">
      <c r="D605" t="s">
        <v>2776</v>
      </c>
    </row>
    <row r="606" spans="4:4" x14ac:dyDescent="0.25">
      <c r="D606" t="s">
        <v>3136</v>
      </c>
    </row>
    <row r="607" spans="4:4" x14ac:dyDescent="0.25">
      <c r="D607" t="s">
        <v>3297</v>
      </c>
    </row>
    <row r="608" spans="4:4" x14ac:dyDescent="0.25">
      <c r="D608" t="s">
        <v>2557</v>
      </c>
    </row>
    <row r="609" spans="4:4" x14ac:dyDescent="0.25">
      <c r="D609" t="s">
        <v>2797</v>
      </c>
    </row>
    <row r="610" spans="4:4" x14ac:dyDescent="0.25">
      <c r="D610" t="s">
        <v>2488</v>
      </c>
    </row>
    <row r="611" spans="4:4" x14ac:dyDescent="0.25">
      <c r="D611" t="s">
        <v>2466</v>
      </c>
    </row>
    <row r="612" spans="4:4" x14ac:dyDescent="0.25">
      <c r="D612" t="s">
        <v>3248</v>
      </c>
    </row>
    <row r="613" spans="4:4" x14ac:dyDescent="0.25">
      <c r="D613" t="s">
        <v>2460</v>
      </c>
    </row>
    <row r="614" spans="4:4" x14ac:dyDescent="0.25">
      <c r="D614" t="s">
        <v>3033</v>
      </c>
    </row>
    <row r="615" spans="4:4" x14ac:dyDescent="0.25">
      <c r="D615" t="s">
        <v>3171</v>
      </c>
    </row>
    <row r="616" spans="4:4" x14ac:dyDescent="0.25">
      <c r="D616" t="s">
        <v>2925</v>
      </c>
    </row>
    <row r="617" spans="4:4" x14ac:dyDescent="0.25">
      <c r="D617" t="s">
        <v>2473</v>
      </c>
    </row>
    <row r="618" spans="4:4" x14ac:dyDescent="0.25">
      <c r="D618" t="s">
        <v>3172</v>
      </c>
    </row>
    <row r="619" spans="4:4" x14ac:dyDescent="0.25">
      <c r="D619" t="s">
        <v>3336</v>
      </c>
    </row>
    <row r="620" spans="4:4" x14ac:dyDescent="0.25">
      <c r="D620" t="s">
        <v>3353</v>
      </c>
    </row>
    <row r="621" spans="4:4" x14ac:dyDescent="0.25">
      <c r="D621" t="s">
        <v>3125</v>
      </c>
    </row>
    <row r="622" spans="4:4" x14ac:dyDescent="0.25">
      <c r="D622" t="s">
        <v>2450</v>
      </c>
    </row>
    <row r="623" spans="4:4" x14ac:dyDescent="0.25">
      <c r="D623" t="s">
        <v>2859</v>
      </c>
    </row>
    <row r="624" spans="4:4" x14ac:dyDescent="0.25">
      <c r="D624" t="s">
        <v>2540</v>
      </c>
    </row>
    <row r="625" spans="4:4" x14ac:dyDescent="0.25">
      <c r="D625" t="s">
        <v>2959</v>
      </c>
    </row>
    <row r="626" spans="4:4" x14ac:dyDescent="0.25">
      <c r="D626" t="s">
        <v>2754</v>
      </c>
    </row>
    <row r="627" spans="4:4" x14ac:dyDescent="0.25">
      <c r="D627" t="s">
        <v>2522</v>
      </c>
    </row>
    <row r="628" spans="4:4" x14ac:dyDescent="0.25">
      <c r="D628" t="s">
        <v>2498</v>
      </c>
    </row>
    <row r="629" spans="4:4" x14ac:dyDescent="0.25">
      <c r="D629" t="s">
        <v>3049</v>
      </c>
    </row>
    <row r="630" spans="4:4" x14ac:dyDescent="0.25">
      <c r="D630" t="s">
        <v>2766</v>
      </c>
    </row>
    <row r="631" spans="4:4" x14ac:dyDescent="0.25">
      <c r="D631" t="s">
        <v>2734</v>
      </c>
    </row>
    <row r="632" spans="4:4" x14ac:dyDescent="0.25">
      <c r="D632" t="s">
        <v>2999</v>
      </c>
    </row>
    <row r="633" spans="4:4" x14ac:dyDescent="0.25">
      <c r="D633" t="s">
        <v>3539</v>
      </c>
    </row>
    <row r="634" spans="4:4" x14ac:dyDescent="0.25">
      <c r="D634" t="s">
        <v>3162</v>
      </c>
    </row>
    <row r="635" spans="4:4" x14ac:dyDescent="0.25">
      <c r="D635" t="s">
        <v>2724</v>
      </c>
    </row>
    <row r="636" spans="4:4" x14ac:dyDescent="0.25">
      <c r="D636" t="s">
        <v>3010</v>
      </c>
    </row>
    <row r="637" spans="4:4" x14ac:dyDescent="0.25">
      <c r="D637" t="s">
        <v>2711</v>
      </c>
    </row>
    <row r="638" spans="4:4" x14ac:dyDescent="0.25">
      <c r="D638" t="s">
        <v>2503</v>
      </c>
    </row>
    <row r="639" spans="4:4" x14ac:dyDescent="0.25">
      <c r="D639" t="s">
        <v>2641</v>
      </c>
    </row>
    <row r="640" spans="4:4" x14ac:dyDescent="0.25">
      <c r="D640" t="s">
        <v>3228</v>
      </c>
    </row>
    <row r="641" spans="4:4" x14ac:dyDescent="0.25">
      <c r="D641" t="s">
        <v>2494</v>
      </c>
    </row>
    <row r="642" spans="4:4" x14ac:dyDescent="0.25">
      <c r="D642" t="s">
        <v>3264</v>
      </c>
    </row>
    <row r="643" spans="4:4" x14ac:dyDescent="0.25">
      <c r="D643" t="s">
        <v>3231</v>
      </c>
    </row>
    <row r="644" spans="4:4" x14ac:dyDescent="0.25">
      <c r="D644" t="s">
        <v>2743</v>
      </c>
    </row>
    <row r="645" spans="4:4" x14ac:dyDescent="0.25">
      <c r="D645" t="s">
        <v>2610</v>
      </c>
    </row>
    <row r="646" spans="4:4" x14ac:dyDescent="0.25">
      <c r="D646" t="s">
        <v>2461</v>
      </c>
    </row>
    <row r="647" spans="4:4" x14ac:dyDescent="0.25">
      <c r="D647" t="s">
        <v>2677</v>
      </c>
    </row>
    <row r="648" spans="4:4" x14ac:dyDescent="0.25">
      <c r="D648" t="s">
        <v>3441</v>
      </c>
    </row>
    <row r="649" spans="4:4" x14ac:dyDescent="0.25">
      <c r="D649" t="s">
        <v>3076</v>
      </c>
    </row>
    <row r="650" spans="4:4" x14ac:dyDescent="0.25">
      <c r="D650" t="s">
        <v>2679</v>
      </c>
    </row>
    <row r="651" spans="4:4" x14ac:dyDescent="0.25">
      <c r="D651" t="s">
        <v>2478</v>
      </c>
    </row>
    <row r="652" spans="4:4" x14ac:dyDescent="0.25">
      <c r="D652" t="s">
        <v>2493</v>
      </c>
    </row>
    <row r="653" spans="4:4" x14ac:dyDescent="0.25">
      <c r="D653" t="s">
        <v>2745</v>
      </c>
    </row>
    <row r="654" spans="4:4" x14ac:dyDescent="0.25">
      <c r="D654" t="s">
        <v>2940</v>
      </c>
    </row>
    <row r="655" spans="4:4" x14ac:dyDescent="0.25">
      <c r="D655" t="s">
        <v>3430</v>
      </c>
    </row>
    <row r="656" spans="4:4" x14ac:dyDescent="0.25">
      <c r="D656" t="s">
        <v>3068</v>
      </c>
    </row>
    <row r="657" spans="4:4" x14ac:dyDescent="0.25">
      <c r="D657" t="s">
        <v>3017</v>
      </c>
    </row>
    <row r="658" spans="4:4" x14ac:dyDescent="0.25">
      <c r="D658" t="s">
        <v>2542</v>
      </c>
    </row>
    <row r="659" spans="4:4" x14ac:dyDescent="0.25">
      <c r="D659" t="s">
        <v>2823</v>
      </c>
    </row>
    <row r="660" spans="4:4" x14ac:dyDescent="0.25">
      <c r="D660" t="s">
        <v>2827</v>
      </c>
    </row>
    <row r="661" spans="4:4" x14ac:dyDescent="0.25">
      <c r="D661" t="s">
        <v>3395</v>
      </c>
    </row>
    <row r="662" spans="4:4" x14ac:dyDescent="0.25">
      <c r="D662" t="s">
        <v>2831</v>
      </c>
    </row>
    <row r="663" spans="4:4" x14ac:dyDescent="0.25">
      <c r="D663" t="s">
        <v>3107</v>
      </c>
    </row>
    <row r="664" spans="4:4" x14ac:dyDescent="0.25">
      <c r="D664" t="s">
        <v>2575</v>
      </c>
    </row>
    <row r="665" spans="4:4" x14ac:dyDescent="0.25">
      <c r="D665" t="s">
        <v>3292</v>
      </c>
    </row>
    <row r="666" spans="4:4" x14ac:dyDescent="0.25">
      <c r="D666" t="s">
        <v>3273</v>
      </c>
    </row>
    <row r="667" spans="4:4" x14ac:dyDescent="0.25">
      <c r="D667" t="s">
        <v>2612</v>
      </c>
    </row>
    <row r="668" spans="4:4" x14ac:dyDescent="0.25">
      <c r="D668" t="s">
        <v>3176</v>
      </c>
    </row>
    <row r="669" spans="4:4" x14ac:dyDescent="0.25">
      <c r="D669" t="s">
        <v>2750</v>
      </c>
    </row>
    <row r="670" spans="4:4" x14ac:dyDescent="0.25">
      <c r="D670" t="s">
        <v>3095</v>
      </c>
    </row>
    <row r="671" spans="4:4" x14ac:dyDescent="0.25">
      <c r="D671" t="s">
        <v>2553</v>
      </c>
    </row>
    <row r="672" spans="4:4" x14ac:dyDescent="0.25">
      <c r="D672" t="s">
        <v>2705</v>
      </c>
    </row>
    <row r="673" spans="4:4" x14ac:dyDescent="0.25">
      <c r="D673" t="s">
        <v>3229</v>
      </c>
    </row>
    <row r="674" spans="4:4" x14ac:dyDescent="0.25">
      <c r="D674" t="s">
        <v>2454</v>
      </c>
    </row>
    <row r="675" spans="4:4" x14ac:dyDescent="0.25">
      <c r="D675" t="s">
        <v>3030</v>
      </c>
    </row>
    <row r="676" spans="4:4" x14ac:dyDescent="0.25">
      <c r="D676" t="s">
        <v>2592</v>
      </c>
    </row>
    <row r="677" spans="4:4" x14ac:dyDescent="0.25">
      <c r="D677" t="s">
        <v>3335</v>
      </c>
    </row>
    <row r="678" spans="4:4" x14ac:dyDescent="0.25">
      <c r="D678" t="s">
        <v>2927</v>
      </c>
    </row>
    <row r="679" spans="4:4" x14ac:dyDescent="0.25">
      <c r="D679" t="s">
        <v>2740</v>
      </c>
    </row>
    <row r="680" spans="4:4" x14ac:dyDescent="0.25">
      <c r="D680" t="s">
        <v>2820</v>
      </c>
    </row>
    <row r="681" spans="4:4" x14ac:dyDescent="0.25">
      <c r="D681" t="s">
        <v>2738</v>
      </c>
    </row>
    <row r="682" spans="4:4" x14ac:dyDescent="0.25">
      <c r="D682" t="s">
        <v>2932</v>
      </c>
    </row>
    <row r="683" spans="4:4" x14ac:dyDescent="0.25">
      <c r="D683" t="s">
        <v>2698</v>
      </c>
    </row>
    <row r="684" spans="4:4" x14ac:dyDescent="0.25">
      <c r="D684" t="s">
        <v>2793</v>
      </c>
    </row>
    <row r="685" spans="4:4" x14ac:dyDescent="0.25">
      <c r="D685" t="s">
        <v>2769</v>
      </c>
    </row>
    <row r="686" spans="4:4" x14ac:dyDescent="0.25">
      <c r="D686" t="s">
        <v>2516</v>
      </c>
    </row>
    <row r="687" spans="4:4" x14ac:dyDescent="0.25">
      <c r="D687" t="s">
        <v>3050</v>
      </c>
    </row>
    <row r="688" spans="4:4" x14ac:dyDescent="0.25">
      <c r="D688" t="s">
        <v>3362</v>
      </c>
    </row>
    <row r="689" spans="4:4" x14ac:dyDescent="0.25">
      <c r="D689" t="s">
        <v>2577</v>
      </c>
    </row>
    <row r="690" spans="4:4" x14ac:dyDescent="0.25">
      <c r="D690" t="s">
        <v>3361</v>
      </c>
    </row>
    <row r="691" spans="4:4" x14ac:dyDescent="0.25">
      <c r="D691" t="s">
        <v>2961</v>
      </c>
    </row>
    <row r="692" spans="4:4" x14ac:dyDescent="0.25">
      <c r="D692" t="s">
        <v>2996</v>
      </c>
    </row>
    <row r="693" spans="4:4" x14ac:dyDescent="0.25">
      <c r="D693" t="s">
        <v>3272</v>
      </c>
    </row>
    <row r="694" spans="4:4" x14ac:dyDescent="0.25">
      <c r="D694" t="s">
        <v>2517</v>
      </c>
    </row>
    <row r="695" spans="4:4" x14ac:dyDescent="0.25">
      <c r="D695" t="s">
        <v>3294</v>
      </c>
    </row>
    <row r="696" spans="4:4" x14ac:dyDescent="0.25">
      <c r="D696" t="s">
        <v>3406</v>
      </c>
    </row>
    <row r="697" spans="4:4" x14ac:dyDescent="0.25">
      <c r="D697" t="s">
        <v>3334</v>
      </c>
    </row>
    <row r="698" spans="4:4" x14ac:dyDescent="0.25">
      <c r="D698" t="s">
        <v>3185</v>
      </c>
    </row>
    <row r="699" spans="4:4" x14ac:dyDescent="0.25">
      <c r="D699" t="s">
        <v>2667</v>
      </c>
    </row>
    <row r="700" spans="4:4" x14ac:dyDescent="0.25">
      <c r="D700" t="s">
        <v>3044</v>
      </c>
    </row>
    <row r="701" spans="4:4" x14ac:dyDescent="0.25">
      <c r="D701" t="s">
        <v>2547</v>
      </c>
    </row>
    <row r="702" spans="4:4" x14ac:dyDescent="0.25">
      <c r="D702" t="s">
        <v>3344</v>
      </c>
    </row>
    <row r="703" spans="4:4" x14ac:dyDescent="0.25">
      <c r="D703" t="s">
        <v>2586</v>
      </c>
    </row>
    <row r="704" spans="4:4" x14ac:dyDescent="0.25">
      <c r="D704" t="s">
        <v>2585</v>
      </c>
    </row>
    <row r="705" spans="4:4" x14ac:dyDescent="0.25">
      <c r="D705" t="s">
        <v>3121</v>
      </c>
    </row>
    <row r="706" spans="4:4" x14ac:dyDescent="0.25">
      <c r="D706" t="s">
        <v>2697</v>
      </c>
    </row>
    <row r="707" spans="4:4" x14ac:dyDescent="0.25">
      <c r="D707" t="s">
        <v>3151</v>
      </c>
    </row>
    <row r="708" spans="4:4" x14ac:dyDescent="0.25">
      <c r="D708" t="s">
        <v>2781</v>
      </c>
    </row>
    <row r="709" spans="4:4" x14ac:dyDescent="0.25">
      <c r="D709" t="s">
        <v>3342</v>
      </c>
    </row>
    <row r="710" spans="4:4" x14ac:dyDescent="0.25">
      <c r="D710" t="s">
        <v>2536</v>
      </c>
    </row>
    <row r="711" spans="4:4" x14ac:dyDescent="0.25">
      <c r="D711" t="s">
        <v>2532</v>
      </c>
    </row>
    <row r="712" spans="4:4" x14ac:dyDescent="0.25">
      <c r="D712" t="s">
        <v>2844</v>
      </c>
    </row>
    <row r="713" spans="4:4" x14ac:dyDescent="0.25">
      <c r="D713" t="s">
        <v>3245</v>
      </c>
    </row>
    <row r="714" spans="4:4" x14ac:dyDescent="0.25">
      <c r="D714" t="s">
        <v>3207</v>
      </c>
    </row>
    <row r="715" spans="4:4" x14ac:dyDescent="0.25">
      <c r="D715" t="s">
        <v>2562</v>
      </c>
    </row>
    <row r="716" spans="4:4" x14ac:dyDescent="0.25">
      <c r="D716" t="s">
        <v>2736</v>
      </c>
    </row>
    <row r="717" spans="4:4" x14ac:dyDescent="0.25">
      <c r="D717" t="s">
        <v>2803</v>
      </c>
    </row>
    <row r="718" spans="4:4" x14ac:dyDescent="0.25">
      <c r="D718" t="s">
        <v>3332</v>
      </c>
    </row>
    <row r="719" spans="4:4" x14ac:dyDescent="0.25">
      <c r="D719" t="s">
        <v>3414</v>
      </c>
    </row>
    <row r="720" spans="4:4" x14ac:dyDescent="0.25">
      <c r="D720" t="s">
        <v>3063</v>
      </c>
    </row>
    <row r="721" spans="4:4" x14ac:dyDescent="0.25">
      <c r="D721" t="s">
        <v>2717</v>
      </c>
    </row>
    <row r="722" spans="4:4" x14ac:dyDescent="0.25">
      <c r="D722" t="s">
        <v>2546</v>
      </c>
    </row>
    <row r="723" spans="4:4" x14ac:dyDescent="0.25">
      <c r="D723" t="s">
        <v>2533</v>
      </c>
    </row>
    <row r="724" spans="4:4" x14ac:dyDescent="0.25">
      <c r="D724" t="s">
        <v>2972</v>
      </c>
    </row>
    <row r="725" spans="4:4" x14ac:dyDescent="0.25">
      <c r="D725" t="s">
        <v>2497</v>
      </c>
    </row>
    <row r="726" spans="4:4" x14ac:dyDescent="0.25">
      <c r="D726" t="s">
        <v>2606</v>
      </c>
    </row>
    <row r="727" spans="4:4" x14ac:dyDescent="0.25">
      <c r="D727" t="s">
        <v>2690</v>
      </c>
    </row>
    <row r="728" spans="4:4" x14ac:dyDescent="0.25">
      <c r="D728" t="s">
        <v>3373</v>
      </c>
    </row>
    <row r="729" spans="4:4" x14ac:dyDescent="0.25">
      <c r="D729" t="s">
        <v>2974</v>
      </c>
    </row>
    <row r="730" spans="4:4" x14ac:dyDescent="0.25">
      <c r="D730" t="s">
        <v>2603</v>
      </c>
    </row>
    <row r="731" spans="4:4" x14ac:dyDescent="0.25">
      <c r="D731" t="s">
        <v>2594</v>
      </c>
    </row>
    <row r="732" spans="4:4" x14ac:dyDescent="0.25">
      <c r="D732" t="s">
        <v>3052</v>
      </c>
    </row>
    <row r="733" spans="4:4" x14ac:dyDescent="0.25">
      <c r="D733" t="s">
        <v>3182</v>
      </c>
    </row>
    <row r="734" spans="4:4" x14ac:dyDescent="0.25">
      <c r="D734" t="s">
        <v>3511</v>
      </c>
    </row>
    <row r="735" spans="4:4" x14ac:dyDescent="0.25">
      <c r="D735" t="s">
        <v>3377</v>
      </c>
    </row>
    <row r="736" spans="4:4" x14ac:dyDescent="0.25">
      <c r="D736" t="s">
        <v>3036</v>
      </c>
    </row>
    <row r="737" spans="4:4" x14ac:dyDescent="0.25">
      <c r="D737" t="s">
        <v>2752</v>
      </c>
    </row>
    <row r="738" spans="4:4" x14ac:dyDescent="0.25">
      <c r="D738" t="s">
        <v>2543</v>
      </c>
    </row>
    <row r="739" spans="4:4" x14ac:dyDescent="0.25">
      <c r="D739" t="s">
        <v>2806</v>
      </c>
    </row>
    <row r="740" spans="4:4" x14ac:dyDescent="0.25">
      <c r="D740" t="s">
        <v>3455</v>
      </c>
    </row>
    <row r="741" spans="4:4" x14ac:dyDescent="0.25">
      <c r="D741" t="s">
        <v>3156</v>
      </c>
    </row>
    <row r="742" spans="4:4" x14ac:dyDescent="0.25">
      <c r="D742" t="s">
        <v>2465</v>
      </c>
    </row>
    <row r="743" spans="4:4" x14ac:dyDescent="0.25">
      <c r="D743" t="s">
        <v>2567</v>
      </c>
    </row>
    <row r="744" spans="4:4" x14ac:dyDescent="0.25">
      <c r="D744" t="s">
        <v>2848</v>
      </c>
    </row>
    <row r="745" spans="4:4" x14ac:dyDescent="0.25">
      <c r="D745" t="s">
        <v>3001</v>
      </c>
    </row>
    <row r="746" spans="4:4" x14ac:dyDescent="0.25">
      <c r="D746" t="s">
        <v>2687</v>
      </c>
    </row>
    <row r="747" spans="4:4" x14ac:dyDescent="0.25">
      <c r="D747" t="s">
        <v>3276</v>
      </c>
    </row>
    <row r="748" spans="4:4" x14ac:dyDescent="0.25">
      <c r="D748" t="s">
        <v>3203</v>
      </c>
    </row>
    <row r="749" spans="4:4" x14ac:dyDescent="0.25">
      <c r="D749" t="s">
        <v>2813</v>
      </c>
    </row>
    <row r="750" spans="4:4" x14ac:dyDescent="0.25">
      <c r="D750" t="s">
        <v>3220</v>
      </c>
    </row>
    <row r="751" spans="4:4" x14ac:dyDescent="0.25">
      <c r="D751" t="s">
        <v>2837</v>
      </c>
    </row>
    <row r="752" spans="4:4" x14ac:dyDescent="0.25">
      <c r="D752" t="s">
        <v>3393</v>
      </c>
    </row>
    <row r="753" spans="4:4" x14ac:dyDescent="0.25">
      <c r="D753" t="s">
        <v>3024</v>
      </c>
    </row>
    <row r="754" spans="4:4" x14ac:dyDescent="0.25">
      <c r="D754" t="s">
        <v>2726</v>
      </c>
    </row>
    <row r="755" spans="4:4" x14ac:dyDescent="0.25">
      <c r="D755" t="s">
        <v>3442</v>
      </c>
    </row>
    <row r="756" spans="4:4" x14ac:dyDescent="0.25">
      <c r="D756" t="s">
        <v>3418</v>
      </c>
    </row>
    <row r="757" spans="4:4" x14ac:dyDescent="0.25">
      <c r="D757" t="s">
        <v>3350</v>
      </c>
    </row>
    <row r="758" spans="4:4" x14ac:dyDescent="0.25">
      <c r="D758" t="s">
        <v>3278</v>
      </c>
    </row>
    <row r="759" spans="4:4" x14ac:dyDescent="0.25">
      <c r="D759" t="s">
        <v>2967</v>
      </c>
    </row>
    <row r="760" spans="4:4" x14ac:dyDescent="0.25">
      <c r="D760" t="s">
        <v>2947</v>
      </c>
    </row>
    <row r="761" spans="4:4" x14ac:dyDescent="0.25">
      <c r="D761" t="s">
        <v>3247</v>
      </c>
    </row>
    <row r="762" spans="4:4" x14ac:dyDescent="0.25">
      <c r="D762" t="s">
        <v>2636</v>
      </c>
    </row>
    <row r="763" spans="4:4" x14ac:dyDescent="0.25">
      <c r="D763" t="s">
        <v>3540</v>
      </c>
    </row>
    <row r="764" spans="4:4" x14ac:dyDescent="0.25">
      <c r="D764" t="s">
        <v>3262</v>
      </c>
    </row>
    <row r="765" spans="4:4" x14ac:dyDescent="0.25">
      <c r="D765" t="s">
        <v>3271</v>
      </c>
    </row>
    <row r="766" spans="4:4" x14ac:dyDescent="0.25">
      <c r="D766" t="s">
        <v>2808</v>
      </c>
    </row>
    <row r="767" spans="4:4" x14ac:dyDescent="0.25">
      <c r="D767" t="s">
        <v>3060</v>
      </c>
    </row>
    <row r="768" spans="4:4" x14ac:dyDescent="0.25">
      <c r="D768" t="s">
        <v>3134</v>
      </c>
    </row>
    <row r="769" spans="4:4" x14ac:dyDescent="0.25">
      <c r="D769" t="s">
        <v>2551</v>
      </c>
    </row>
    <row r="770" spans="4:4" x14ac:dyDescent="0.25">
      <c r="D770" t="s">
        <v>3274</v>
      </c>
    </row>
    <row r="771" spans="4:4" x14ac:dyDescent="0.25">
      <c r="D771" t="s">
        <v>2634</v>
      </c>
    </row>
    <row r="772" spans="4:4" x14ac:dyDescent="0.25">
      <c r="D772" t="s">
        <v>3314</v>
      </c>
    </row>
    <row r="773" spans="4:4" x14ac:dyDescent="0.25">
      <c r="D773" t="s">
        <v>3140</v>
      </c>
    </row>
    <row r="774" spans="4:4" x14ac:dyDescent="0.25">
      <c r="D774" t="s">
        <v>3072</v>
      </c>
    </row>
    <row r="775" spans="4:4" x14ac:dyDescent="0.25">
      <c r="D775" t="s">
        <v>3282</v>
      </c>
    </row>
    <row r="776" spans="4:4" x14ac:dyDescent="0.25">
      <c r="D776" t="s">
        <v>2945</v>
      </c>
    </row>
    <row r="777" spans="4:4" x14ac:dyDescent="0.25">
      <c r="D777" t="s">
        <v>3331</v>
      </c>
    </row>
    <row r="778" spans="4:4" x14ac:dyDescent="0.25">
      <c r="D778" t="s">
        <v>3015</v>
      </c>
    </row>
    <row r="779" spans="4:4" x14ac:dyDescent="0.25">
      <c r="D779" t="s">
        <v>1527</v>
      </c>
    </row>
    <row r="780" spans="4:4" x14ac:dyDescent="0.25">
      <c r="D780" t="s">
        <v>2579</v>
      </c>
    </row>
    <row r="781" spans="4:4" x14ac:dyDescent="0.25">
      <c r="D781" t="s">
        <v>3041</v>
      </c>
    </row>
    <row r="782" spans="4:4" x14ac:dyDescent="0.25">
      <c r="D782" t="s">
        <v>821</v>
      </c>
    </row>
    <row r="783" spans="4:4" x14ac:dyDescent="0.25">
      <c r="D783" t="s">
        <v>2988</v>
      </c>
    </row>
    <row r="784" spans="4:4" x14ac:dyDescent="0.25">
      <c r="D784" t="s">
        <v>2689</v>
      </c>
    </row>
    <row r="785" spans="4:4" x14ac:dyDescent="0.25">
      <c r="D785" t="s">
        <v>1535</v>
      </c>
    </row>
    <row r="786" spans="4:4" x14ac:dyDescent="0.25">
      <c r="D786" t="s">
        <v>2852</v>
      </c>
    </row>
    <row r="787" spans="4:4" x14ac:dyDescent="0.25">
      <c r="D787" t="s">
        <v>2470</v>
      </c>
    </row>
    <row r="788" spans="4:4" x14ac:dyDescent="0.25">
      <c r="D788" t="s">
        <v>3042</v>
      </c>
    </row>
    <row r="789" spans="4:4" x14ac:dyDescent="0.25">
      <c r="D789" t="s">
        <v>2802</v>
      </c>
    </row>
    <row r="790" spans="4:4" x14ac:dyDescent="0.25">
      <c r="D790" t="s">
        <v>2631</v>
      </c>
    </row>
    <row r="791" spans="4:4" x14ac:dyDescent="0.25">
      <c r="D791" t="s">
        <v>2828</v>
      </c>
    </row>
    <row r="792" spans="4:4" x14ac:dyDescent="0.25">
      <c r="D792" t="s">
        <v>3103</v>
      </c>
    </row>
    <row r="793" spans="4:4" x14ac:dyDescent="0.25">
      <c r="D793" t="s">
        <v>2589</v>
      </c>
    </row>
    <row r="794" spans="4:4" x14ac:dyDescent="0.25">
      <c r="D794" t="s">
        <v>2849</v>
      </c>
    </row>
    <row r="795" spans="4:4" x14ac:dyDescent="0.25">
      <c r="D795" t="s">
        <v>2653</v>
      </c>
    </row>
    <row r="796" spans="4:4" x14ac:dyDescent="0.25">
      <c r="D796" t="s">
        <v>3286</v>
      </c>
    </row>
    <row r="797" spans="4:4" x14ac:dyDescent="0.25">
      <c r="D797" t="s">
        <v>3208</v>
      </c>
    </row>
    <row r="798" spans="4:4" x14ac:dyDescent="0.25">
      <c r="D798" t="s">
        <v>3255</v>
      </c>
    </row>
    <row r="799" spans="4:4" x14ac:dyDescent="0.25">
      <c r="D799" t="s">
        <v>2455</v>
      </c>
    </row>
    <row r="800" spans="4:4" x14ac:dyDescent="0.25">
      <c r="D800" t="s">
        <v>3224</v>
      </c>
    </row>
    <row r="801" spans="4:4" x14ac:dyDescent="0.25">
      <c r="D801" t="s">
        <v>3043</v>
      </c>
    </row>
    <row r="802" spans="4:4" x14ac:dyDescent="0.25">
      <c r="D802" t="s">
        <v>2847</v>
      </c>
    </row>
    <row r="803" spans="4:4" x14ac:dyDescent="0.25">
      <c r="D803" t="s">
        <v>3216</v>
      </c>
    </row>
    <row r="804" spans="4:4" x14ac:dyDescent="0.25">
      <c r="D804" t="s">
        <v>2534</v>
      </c>
    </row>
    <row r="805" spans="4:4" x14ac:dyDescent="0.25">
      <c r="D805" t="s">
        <v>2664</v>
      </c>
    </row>
    <row r="806" spans="4:4" x14ac:dyDescent="0.25">
      <c r="D806" t="s">
        <v>2985</v>
      </c>
    </row>
    <row r="807" spans="4:4" x14ac:dyDescent="0.25">
      <c r="D807" t="s">
        <v>2978</v>
      </c>
    </row>
    <row r="808" spans="4:4" x14ac:dyDescent="0.25">
      <c r="D808" t="s">
        <v>3027</v>
      </c>
    </row>
    <row r="809" spans="4:4" x14ac:dyDescent="0.25">
      <c r="D809" t="s">
        <v>2822</v>
      </c>
    </row>
    <row r="810" spans="4:4" x14ac:dyDescent="0.25">
      <c r="D810" t="s">
        <v>2758</v>
      </c>
    </row>
    <row r="811" spans="4:4" x14ac:dyDescent="0.25">
      <c r="D811" t="s">
        <v>2830</v>
      </c>
    </row>
    <row r="812" spans="4:4" x14ac:dyDescent="0.25">
      <c r="D812" t="s">
        <v>3254</v>
      </c>
    </row>
    <row r="813" spans="4:4" x14ac:dyDescent="0.25">
      <c r="D813" t="s">
        <v>3217</v>
      </c>
    </row>
    <row r="814" spans="4:4" x14ac:dyDescent="0.25">
      <c r="D814" t="s">
        <v>2953</v>
      </c>
    </row>
    <row r="815" spans="4:4" x14ac:dyDescent="0.25">
      <c r="D815" t="s">
        <v>3149</v>
      </c>
    </row>
    <row r="816" spans="4:4" x14ac:dyDescent="0.25">
      <c r="D816" t="s">
        <v>2598</v>
      </c>
    </row>
    <row r="817" spans="4:4" x14ac:dyDescent="0.25">
      <c r="D817" t="s">
        <v>2716</v>
      </c>
    </row>
    <row r="818" spans="4:4" x14ac:dyDescent="0.25">
      <c r="D818" t="s">
        <v>3112</v>
      </c>
    </row>
    <row r="819" spans="4:4" x14ac:dyDescent="0.25">
      <c r="D819" t="s">
        <v>2510</v>
      </c>
    </row>
    <row r="820" spans="4:4" x14ac:dyDescent="0.25">
      <c r="D820" t="s">
        <v>2836</v>
      </c>
    </row>
    <row r="821" spans="4:4" x14ac:dyDescent="0.25">
      <c r="D821" t="s">
        <v>3091</v>
      </c>
    </row>
    <row r="822" spans="4:4" x14ac:dyDescent="0.25">
      <c r="D822" t="s">
        <v>2960</v>
      </c>
    </row>
    <row r="823" spans="4:4" x14ac:dyDescent="0.25">
      <c r="D823" t="s">
        <v>3498</v>
      </c>
    </row>
    <row r="824" spans="4:4" x14ac:dyDescent="0.25">
      <c r="D824" t="s">
        <v>1528</v>
      </c>
    </row>
    <row r="825" spans="4:4" x14ac:dyDescent="0.25">
      <c r="D825" t="s">
        <v>3201</v>
      </c>
    </row>
    <row r="826" spans="4:4" x14ac:dyDescent="0.25">
      <c r="D826" t="s">
        <v>3016</v>
      </c>
    </row>
    <row r="827" spans="4:4" x14ac:dyDescent="0.25">
      <c r="D827" t="s">
        <v>2451</v>
      </c>
    </row>
    <row r="828" spans="4:4" x14ac:dyDescent="0.25">
      <c r="D828" t="s">
        <v>2742</v>
      </c>
    </row>
    <row r="829" spans="4:4" x14ac:dyDescent="0.25">
      <c r="D829" t="s">
        <v>2757</v>
      </c>
    </row>
    <row r="830" spans="4:4" x14ac:dyDescent="0.25">
      <c r="D830" t="s">
        <v>3407</v>
      </c>
    </row>
    <row r="831" spans="4:4" x14ac:dyDescent="0.25">
      <c r="D831" t="s">
        <v>3400</v>
      </c>
    </row>
    <row r="832" spans="4:4" x14ac:dyDescent="0.25">
      <c r="D832" t="s">
        <v>3328</v>
      </c>
    </row>
    <row r="833" spans="4:4" x14ac:dyDescent="0.25">
      <c r="D833" t="s">
        <v>3189</v>
      </c>
    </row>
    <row r="834" spans="4:4" x14ac:dyDescent="0.25">
      <c r="D834" t="s">
        <v>3288</v>
      </c>
    </row>
    <row r="835" spans="4:4" x14ac:dyDescent="0.25">
      <c r="D835" t="s">
        <v>3019</v>
      </c>
    </row>
    <row r="836" spans="4:4" x14ac:dyDescent="0.25">
      <c r="D836" t="s">
        <v>2964</v>
      </c>
    </row>
    <row r="837" spans="4:4" x14ac:dyDescent="0.25">
      <c r="D837" t="s">
        <v>3009</v>
      </c>
    </row>
    <row r="838" spans="4:4" x14ac:dyDescent="0.25">
      <c r="D838" t="s">
        <v>3374</v>
      </c>
    </row>
    <row r="839" spans="4:4" x14ac:dyDescent="0.25">
      <c r="D839" t="s">
        <v>3225</v>
      </c>
    </row>
    <row r="840" spans="4:4" x14ac:dyDescent="0.25">
      <c r="D840" t="s">
        <v>3267</v>
      </c>
    </row>
    <row r="841" spans="4:4" x14ac:dyDescent="0.25">
      <c r="D841" t="s">
        <v>3014</v>
      </c>
    </row>
    <row r="842" spans="4:4" x14ac:dyDescent="0.25">
      <c r="D842" t="s">
        <v>3062</v>
      </c>
    </row>
    <row r="843" spans="4:4" x14ac:dyDescent="0.25">
      <c r="D843" t="s">
        <v>2682</v>
      </c>
    </row>
    <row r="844" spans="4:4" x14ac:dyDescent="0.25">
      <c r="D844" t="s">
        <v>2491</v>
      </c>
    </row>
    <row r="845" spans="4:4" x14ac:dyDescent="0.25">
      <c r="D845" t="s">
        <v>3242</v>
      </c>
    </row>
    <row r="846" spans="4:4" x14ac:dyDescent="0.25">
      <c r="D846" t="s">
        <v>3197</v>
      </c>
    </row>
    <row r="847" spans="4:4" x14ac:dyDescent="0.25">
      <c r="D847" t="s">
        <v>2943</v>
      </c>
    </row>
    <row r="848" spans="4:4" x14ac:dyDescent="0.25">
      <c r="D848" t="s">
        <v>3306</v>
      </c>
    </row>
    <row r="849" spans="4:4" x14ac:dyDescent="0.25">
      <c r="D849" t="s">
        <v>3463</v>
      </c>
    </row>
    <row r="850" spans="4:4" x14ac:dyDescent="0.25">
      <c r="D850" t="s">
        <v>2671</v>
      </c>
    </row>
    <row r="851" spans="4:4" x14ac:dyDescent="0.25">
      <c r="D851" t="s">
        <v>2685</v>
      </c>
    </row>
    <row r="852" spans="4:4" x14ac:dyDescent="0.25">
      <c r="D852" t="s">
        <v>2986</v>
      </c>
    </row>
    <row r="853" spans="4:4" x14ac:dyDescent="0.25">
      <c r="D853" t="s">
        <v>2674</v>
      </c>
    </row>
    <row r="854" spans="4:4" x14ac:dyDescent="0.25">
      <c r="D854" t="s">
        <v>2573</v>
      </c>
    </row>
    <row r="855" spans="4:4" x14ac:dyDescent="0.25">
      <c r="D855" t="s">
        <v>2550</v>
      </c>
    </row>
    <row r="856" spans="4:4" x14ac:dyDescent="0.25">
      <c r="D856" t="s">
        <v>2942</v>
      </c>
    </row>
    <row r="857" spans="4:4" x14ac:dyDescent="0.25">
      <c r="D857" t="s">
        <v>1432</v>
      </c>
    </row>
    <row r="858" spans="4:4" x14ac:dyDescent="0.25">
      <c r="D858" t="s">
        <v>2865</v>
      </c>
    </row>
    <row r="859" spans="4:4" x14ac:dyDescent="0.25">
      <c r="D859" t="s">
        <v>2926</v>
      </c>
    </row>
    <row r="860" spans="4:4" x14ac:dyDescent="0.25">
      <c r="D860" t="s">
        <v>3270</v>
      </c>
    </row>
    <row r="861" spans="4:4" x14ac:dyDescent="0.25">
      <c r="D861" t="s">
        <v>3387</v>
      </c>
    </row>
    <row r="862" spans="4:4" x14ac:dyDescent="0.25">
      <c r="D862" t="s">
        <v>3119</v>
      </c>
    </row>
    <row r="863" spans="4:4" x14ac:dyDescent="0.25">
      <c r="D863" t="s">
        <v>3240</v>
      </c>
    </row>
    <row r="864" spans="4:4" x14ac:dyDescent="0.25">
      <c r="D864" t="s">
        <v>3243</v>
      </c>
    </row>
    <row r="865" spans="4:4" x14ac:dyDescent="0.25">
      <c r="D865" t="s">
        <v>3458</v>
      </c>
    </row>
    <row r="866" spans="4:4" x14ac:dyDescent="0.25">
      <c r="D866" t="s">
        <v>2933</v>
      </c>
    </row>
    <row r="867" spans="4:4" x14ac:dyDescent="0.25">
      <c r="D867" t="s">
        <v>3329</v>
      </c>
    </row>
    <row r="868" spans="4:4" x14ac:dyDescent="0.25">
      <c r="D868" t="s">
        <v>2632</v>
      </c>
    </row>
    <row r="869" spans="4:4" x14ac:dyDescent="0.25">
      <c r="D869" t="s">
        <v>3380</v>
      </c>
    </row>
    <row r="870" spans="4:4" x14ac:dyDescent="0.25">
      <c r="D870" t="s">
        <v>3084</v>
      </c>
    </row>
    <row r="871" spans="4:4" x14ac:dyDescent="0.25">
      <c r="D871" t="s">
        <v>3191</v>
      </c>
    </row>
    <row r="872" spans="4:4" x14ac:dyDescent="0.25">
      <c r="D872" t="s">
        <v>3341</v>
      </c>
    </row>
    <row r="873" spans="4:4" x14ac:dyDescent="0.25">
      <c r="D873" t="s">
        <v>2619</v>
      </c>
    </row>
    <row r="874" spans="4:4" x14ac:dyDescent="0.25">
      <c r="D874" t="s">
        <v>2950</v>
      </c>
    </row>
    <row r="875" spans="4:4" x14ac:dyDescent="0.25">
      <c r="D875" t="s">
        <v>3504</v>
      </c>
    </row>
    <row r="876" spans="4:4" x14ac:dyDescent="0.25">
      <c r="D876" t="s">
        <v>2563</v>
      </c>
    </row>
    <row r="877" spans="4:4" x14ac:dyDescent="0.25">
      <c r="D877" t="s">
        <v>3055</v>
      </c>
    </row>
    <row r="878" spans="4:4" x14ac:dyDescent="0.25">
      <c r="D878" t="s">
        <v>1457</v>
      </c>
    </row>
    <row r="879" spans="4:4" x14ac:dyDescent="0.25">
      <c r="D879" t="s">
        <v>2638</v>
      </c>
    </row>
    <row r="880" spans="4:4" x14ac:dyDescent="0.25">
      <c r="D880" t="s">
        <v>3305</v>
      </c>
    </row>
    <row r="881" spans="4:4" x14ac:dyDescent="0.25">
      <c r="D881" t="s">
        <v>3404</v>
      </c>
    </row>
    <row r="882" spans="4:4" x14ac:dyDescent="0.25">
      <c r="D882" t="s">
        <v>3303</v>
      </c>
    </row>
    <row r="883" spans="4:4" x14ac:dyDescent="0.25">
      <c r="D883" t="s">
        <v>3117</v>
      </c>
    </row>
    <row r="884" spans="4:4" x14ac:dyDescent="0.25">
      <c r="D884" t="s">
        <v>3180</v>
      </c>
    </row>
    <row r="885" spans="4:4" x14ac:dyDescent="0.25">
      <c r="D885" t="s">
        <v>2930</v>
      </c>
    </row>
    <row r="886" spans="4:4" x14ac:dyDescent="0.25">
      <c r="D886" t="s">
        <v>3144</v>
      </c>
    </row>
    <row r="887" spans="4:4" x14ac:dyDescent="0.25">
      <c r="D887" t="s">
        <v>2486</v>
      </c>
    </row>
    <row r="888" spans="4:4" x14ac:dyDescent="0.25">
      <c r="D888" t="s">
        <v>3299</v>
      </c>
    </row>
    <row r="889" spans="4:4" x14ac:dyDescent="0.25">
      <c r="D889" t="s">
        <v>3541</v>
      </c>
    </row>
    <row r="890" spans="4:4" x14ac:dyDescent="0.25">
      <c r="D890" t="s">
        <v>2728</v>
      </c>
    </row>
    <row r="891" spans="4:4" x14ac:dyDescent="0.25">
      <c r="D891" t="s">
        <v>2730</v>
      </c>
    </row>
    <row r="892" spans="4:4" x14ac:dyDescent="0.25">
      <c r="D892" t="s">
        <v>3236</v>
      </c>
    </row>
    <row r="893" spans="4:4" x14ac:dyDescent="0.25">
      <c r="D893" t="s">
        <v>2965</v>
      </c>
    </row>
    <row r="894" spans="4:4" x14ac:dyDescent="0.25">
      <c r="D894" t="s">
        <v>3035</v>
      </c>
    </row>
    <row r="895" spans="4:4" x14ac:dyDescent="0.25">
      <c r="D895" t="s">
        <v>2591</v>
      </c>
    </row>
    <row r="896" spans="4:4" x14ac:dyDescent="0.25">
      <c r="D896" t="s">
        <v>3020</v>
      </c>
    </row>
    <row r="897" spans="4:4" x14ac:dyDescent="0.25">
      <c r="D897" t="s">
        <v>2623</v>
      </c>
    </row>
    <row r="898" spans="4:4" x14ac:dyDescent="0.25">
      <c r="D898" t="s">
        <v>2501</v>
      </c>
    </row>
    <row r="899" spans="4:4" x14ac:dyDescent="0.25">
      <c r="D899" t="s">
        <v>3194</v>
      </c>
    </row>
    <row r="900" spans="4:4" x14ac:dyDescent="0.25">
      <c r="D900" t="s">
        <v>3476</v>
      </c>
    </row>
    <row r="901" spans="4:4" x14ac:dyDescent="0.25">
      <c r="D901" t="s">
        <v>2639</v>
      </c>
    </row>
    <row r="902" spans="4:4" x14ac:dyDescent="0.25">
      <c r="D902" t="s">
        <v>2505</v>
      </c>
    </row>
    <row r="903" spans="4:4" x14ac:dyDescent="0.25">
      <c r="D903" t="s">
        <v>2568</v>
      </c>
    </row>
    <row r="904" spans="4:4" x14ac:dyDescent="0.25">
      <c r="D904" t="s">
        <v>3500</v>
      </c>
    </row>
    <row r="905" spans="4:4" x14ac:dyDescent="0.25">
      <c r="D905" t="s">
        <v>863</v>
      </c>
    </row>
    <row r="906" spans="4:4" x14ac:dyDescent="0.25">
      <c r="D906" t="s">
        <v>2995</v>
      </c>
    </row>
    <row r="907" spans="4:4" x14ac:dyDescent="0.25">
      <c r="D907" t="s">
        <v>2969</v>
      </c>
    </row>
    <row r="908" spans="4:4" x14ac:dyDescent="0.25">
      <c r="D908" t="s">
        <v>3384</v>
      </c>
    </row>
    <row r="909" spans="4:4" x14ac:dyDescent="0.25">
      <c r="D909" t="s">
        <v>2681</v>
      </c>
    </row>
    <row r="910" spans="4:4" x14ac:dyDescent="0.25">
      <c r="D910" t="s">
        <v>3012</v>
      </c>
    </row>
    <row r="911" spans="4:4" x14ac:dyDescent="0.25">
      <c r="D911" t="s">
        <v>3102</v>
      </c>
    </row>
    <row r="912" spans="4:4" x14ac:dyDescent="0.25">
      <c r="D912" t="s">
        <v>2644</v>
      </c>
    </row>
    <row r="913" spans="4:4" x14ac:dyDescent="0.25">
      <c r="D913" t="s">
        <v>2449</v>
      </c>
    </row>
    <row r="914" spans="4:4" x14ac:dyDescent="0.25">
      <c r="D914" t="s">
        <v>2452</v>
      </c>
    </row>
    <row r="915" spans="4:4" x14ac:dyDescent="0.25">
      <c r="D915" t="s">
        <v>3218</v>
      </c>
    </row>
    <row r="916" spans="4:4" x14ac:dyDescent="0.25">
      <c r="D916" t="s">
        <v>2660</v>
      </c>
    </row>
    <row r="917" spans="4:4" x14ac:dyDescent="0.25">
      <c r="D917" t="s">
        <v>3113</v>
      </c>
    </row>
    <row r="918" spans="4:4" x14ac:dyDescent="0.25">
      <c r="D918" t="s">
        <v>2712</v>
      </c>
    </row>
    <row r="919" spans="4:4" x14ac:dyDescent="0.25">
      <c r="D919" t="s">
        <v>2538</v>
      </c>
    </row>
    <row r="920" spans="4:4" x14ac:dyDescent="0.25">
      <c r="D920" t="s">
        <v>2951</v>
      </c>
    </row>
    <row r="921" spans="4:4" x14ac:dyDescent="0.25">
      <c r="D921" t="s">
        <v>3159</v>
      </c>
    </row>
    <row r="922" spans="4:4" x14ac:dyDescent="0.25">
      <c r="D922" t="s">
        <v>3510</v>
      </c>
    </row>
    <row r="923" spans="4:4" x14ac:dyDescent="0.25">
      <c r="D923" t="s">
        <v>2518</v>
      </c>
    </row>
    <row r="924" spans="4:4" x14ac:dyDescent="0.25">
      <c r="D924" t="s">
        <v>2481</v>
      </c>
    </row>
    <row r="925" spans="4:4" x14ac:dyDescent="0.25">
      <c r="D925" t="s">
        <v>3081</v>
      </c>
    </row>
    <row r="926" spans="4:4" x14ac:dyDescent="0.25">
      <c r="D926" t="s">
        <v>3155</v>
      </c>
    </row>
    <row r="927" spans="4:4" x14ac:dyDescent="0.25">
      <c r="D927" t="s">
        <v>3127</v>
      </c>
    </row>
    <row r="928" spans="4:4" x14ac:dyDescent="0.25">
      <c r="D928" t="s">
        <v>2643</v>
      </c>
    </row>
    <row r="929" spans="4:4" x14ac:dyDescent="0.25">
      <c r="D929" t="s">
        <v>588</v>
      </c>
    </row>
    <row r="930" spans="4:4" x14ac:dyDescent="0.25">
      <c r="D930" t="s">
        <v>2814</v>
      </c>
    </row>
    <row r="931" spans="4:4" x14ac:dyDescent="0.25">
      <c r="D931" t="s">
        <v>3475</v>
      </c>
    </row>
    <row r="932" spans="4:4" x14ac:dyDescent="0.25">
      <c r="D932" t="s">
        <v>2857</v>
      </c>
    </row>
    <row r="933" spans="4:4" x14ac:dyDescent="0.25">
      <c r="D933" t="s">
        <v>3252</v>
      </c>
    </row>
    <row r="934" spans="4:4" x14ac:dyDescent="0.25">
      <c r="D934" t="s">
        <v>2993</v>
      </c>
    </row>
    <row r="935" spans="4:4" x14ac:dyDescent="0.25">
      <c r="D935" t="s">
        <v>3074</v>
      </c>
    </row>
    <row r="936" spans="4:4" x14ac:dyDescent="0.25">
      <c r="D936" t="s">
        <v>2944</v>
      </c>
    </row>
    <row r="937" spans="4:4" x14ac:dyDescent="0.25">
      <c r="D937" t="s">
        <v>2924</v>
      </c>
    </row>
    <row r="938" spans="4:4" x14ac:dyDescent="0.25">
      <c r="D938" t="s">
        <v>2541</v>
      </c>
    </row>
    <row r="939" spans="4:4" x14ac:dyDescent="0.25">
      <c r="D939" t="s">
        <v>2609</v>
      </c>
    </row>
    <row r="940" spans="4:4" x14ac:dyDescent="0.25">
      <c r="D940" t="s">
        <v>2556</v>
      </c>
    </row>
    <row r="941" spans="4:4" x14ac:dyDescent="0.25">
      <c r="D941" t="s">
        <v>3190</v>
      </c>
    </row>
    <row r="942" spans="4:4" x14ac:dyDescent="0.25">
      <c r="D942" t="s">
        <v>2816</v>
      </c>
    </row>
    <row r="943" spans="4:4" x14ac:dyDescent="0.25">
      <c r="D943" t="s">
        <v>2627</v>
      </c>
    </row>
    <row r="944" spans="4:4" x14ac:dyDescent="0.25">
      <c r="D944" t="s">
        <v>2630</v>
      </c>
    </row>
    <row r="945" spans="4:4" x14ac:dyDescent="0.25">
      <c r="D945" t="s">
        <v>3346</v>
      </c>
    </row>
    <row r="946" spans="4:4" x14ac:dyDescent="0.25">
      <c r="D946" t="s">
        <v>3013</v>
      </c>
    </row>
    <row r="947" spans="4:4" x14ac:dyDescent="0.25">
      <c r="D947" t="s">
        <v>3008</v>
      </c>
    </row>
    <row r="948" spans="4:4" x14ac:dyDescent="0.25">
      <c r="D948" t="s">
        <v>3092</v>
      </c>
    </row>
    <row r="949" spans="4:4" x14ac:dyDescent="0.25">
      <c r="D949" t="s">
        <v>2937</v>
      </c>
    </row>
    <row r="950" spans="4:4" x14ac:dyDescent="0.25">
      <c r="D950" t="s">
        <v>3115</v>
      </c>
    </row>
    <row r="951" spans="4:4" x14ac:dyDescent="0.25">
      <c r="D951" t="s">
        <v>3448</v>
      </c>
    </row>
    <row r="952" spans="4:4" x14ac:dyDescent="0.25">
      <c r="D952" t="s">
        <v>3256</v>
      </c>
    </row>
    <row r="953" spans="4:4" x14ac:dyDescent="0.25">
      <c r="D953" t="s">
        <v>2560</v>
      </c>
    </row>
    <row r="954" spans="4:4" x14ac:dyDescent="0.25">
      <c r="D954" t="s">
        <v>3178</v>
      </c>
    </row>
    <row r="955" spans="4:4" x14ac:dyDescent="0.25">
      <c r="D955" t="s">
        <v>3022</v>
      </c>
    </row>
    <row r="956" spans="4:4" x14ac:dyDescent="0.25">
      <c r="D956" t="s">
        <v>3337</v>
      </c>
    </row>
    <row r="957" spans="4:4" x14ac:dyDescent="0.25">
      <c r="D957" t="s">
        <v>2760</v>
      </c>
    </row>
    <row r="958" spans="4:4" x14ac:dyDescent="0.25">
      <c r="D958" t="s">
        <v>2578</v>
      </c>
    </row>
    <row r="959" spans="4:4" x14ac:dyDescent="0.25">
      <c r="D959" t="s">
        <v>3018</v>
      </c>
    </row>
    <row r="960" spans="4:4" x14ac:dyDescent="0.25">
      <c r="D960" t="s">
        <v>3133</v>
      </c>
    </row>
    <row r="961" spans="4:4" x14ac:dyDescent="0.25">
      <c r="D961" t="s">
        <v>3181</v>
      </c>
    </row>
  </sheetData>
  <sortState xmlns:xlrd2="http://schemas.microsoft.com/office/spreadsheetml/2017/richdata2" ref="D2:D1774">
    <sortCondition ref="D2:D177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DA30-B37F-44AB-AD89-40FE130D41A7}">
  <sheetPr>
    <tabColor rgb="FF00B050"/>
  </sheetPr>
  <dimension ref="A1:F121"/>
  <sheetViews>
    <sheetView workbookViewId="0">
      <pane ySplit="1" topLeftCell="A78" activePane="bottomLeft" state="frozen"/>
      <selection activeCell="B86" sqref="B86"/>
      <selection pane="bottomLeft" activeCell="B86" sqref="B86"/>
    </sheetView>
  </sheetViews>
  <sheetFormatPr defaultRowHeight="15" x14ac:dyDescent="0.25"/>
  <cols>
    <col min="2" max="2" width="27.7109375" bestFit="1" customWidth="1"/>
    <col min="5" max="5" width="6.42578125" bestFit="1" customWidth="1"/>
    <col min="6" max="6" width="25.28515625" bestFit="1" customWidth="1"/>
  </cols>
  <sheetData>
    <row r="1" spans="1:6" x14ac:dyDescent="0.25">
      <c r="A1" s="102" t="s">
        <v>4061</v>
      </c>
      <c r="B1" s="102"/>
      <c r="E1" s="102" t="s">
        <v>4062</v>
      </c>
      <c r="F1" s="102"/>
    </row>
    <row r="2" spans="1:6" ht="15.75" x14ac:dyDescent="0.25">
      <c r="A2" s="2">
        <v>1907</v>
      </c>
      <c r="B2" s="15" t="s">
        <v>0</v>
      </c>
    </row>
    <row r="3" spans="1:6" ht="15.75" x14ac:dyDescent="0.25">
      <c r="A3" s="2">
        <v>1908</v>
      </c>
      <c r="B3" s="15" t="s">
        <v>1</v>
      </c>
    </row>
    <row r="4" spans="1:6" ht="15.75" x14ac:dyDescent="0.25">
      <c r="A4" s="2">
        <v>1909</v>
      </c>
      <c r="B4" s="15" t="s">
        <v>2</v>
      </c>
    </row>
    <row r="5" spans="1:6" ht="15.75" x14ac:dyDescent="0.25">
      <c r="A5" s="2">
        <v>1910</v>
      </c>
      <c r="B5" s="15" t="s">
        <v>1</v>
      </c>
    </row>
    <row r="6" spans="1:6" ht="15.75" x14ac:dyDescent="0.25">
      <c r="A6" s="2">
        <v>1911</v>
      </c>
      <c r="B6" s="15" t="s">
        <v>2</v>
      </c>
    </row>
    <row r="7" spans="1:6" ht="15.75" x14ac:dyDescent="0.25">
      <c r="A7" s="2">
        <v>1912</v>
      </c>
      <c r="B7" s="15" t="s">
        <v>3</v>
      </c>
    </row>
    <row r="8" spans="1:6" ht="15.75" x14ac:dyDescent="0.25">
      <c r="A8" s="2">
        <v>1913</v>
      </c>
      <c r="B8" s="15" t="s">
        <v>2</v>
      </c>
    </row>
    <row r="9" spans="1:6" ht="15.75" x14ac:dyDescent="0.25">
      <c r="A9" s="2">
        <v>1914</v>
      </c>
      <c r="B9" s="15" t="s">
        <v>1</v>
      </c>
    </row>
    <row r="10" spans="1:6" ht="15.75" x14ac:dyDescent="0.25">
      <c r="A10" s="2">
        <v>1915</v>
      </c>
      <c r="B10" s="15" t="s">
        <v>4</v>
      </c>
    </row>
    <row r="11" spans="1:6" ht="15.75" x14ac:dyDescent="0.25">
      <c r="A11" s="2">
        <v>1916</v>
      </c>
      <c r="B11" s="15" t="s">
        <v>5</v>
      </c>
    </row>
    <row r="12" spans="1:6" ht="15.75" x14ac:dyDescent="0.25">
      <c r="A12" s="2">
        <v>1917</v>
      </c>
      <c r="B12" s="15" t="s">
        <v>6</v>
      </c>
    </row>
    <row r="13" spans="1:6" ht="15.75" x14ac:dyDescent="0.25">
      <c r="A13" s="2">
        <v>1918</v>
      </c>
      <c r="B13" s="15" t="s">
        <v>7</v>
      </c>
    </row>
    <row r="14" spans="1:6" ht="15.75" x14ac:dyDescent="0.25">
      <c r="A14" s="2">
        <v>1919</v>
      </c>
      <c r="B14" s="15" t="s">
        <v>8</v>
      </c>
    </row>
    <row r="15" spans="1:6" ht="15.75" x14ac:dyDescent="0.25">
      <c r="A15" s="2">
        <v>1920</v>
      </c>
      <c r="B15" s="15" t="s">
        <v>7</v>
      </c>
    </row>
    <row r="16" spans="1:6" ht="15.75" x14ac:dyDescent="0.25">
      <c r="A16" s="2">
        <v>1921</v>
      </c>
      <c r="B16" s="15" t="s">
        <v>9</v>
      </c>
    </row>
    <row r="17" spans="1:6" ht="15.75" x14ac:dyDescent="0.25">
      <c r="A17" s="2">
        <v>1922</v>
      </c>
      <c r="B17" s="15" t="s">
        <v>7</v>
      </c>
      <c r="E17" s="2">
        <v>1922</v>
      </c>
      <c r="F17" s="15" t="s">
        <v>2340</v>
      </c>
    </row>
    <row r="18" spans="1:6" ht="15.75" x14ac:dyDescent="0.25">
      <c r="A18" s="2">
        <v>1923</v>
      </c>
      <c r="B18" s="15" t="s">
        <v>10</v>
      </c>
      <c r="E18" s="2">
        <v>1923</v>
      </c>
      <c r="F18" s="15" t="s">
        <v>7</v>
      </c>
    </row>
    <row r="19" spans="1:6" ht="15.75" x14ac:dyDescent="0.25">
      <c r="A19" s="2">
        <v>1924</v>
      </c>
      <c r="B19" s="15" t="s">
        <v>10</v>
      </c>
      <c r="E19" s="2">
        <v>1924</v>
      </c>
      <c r="F19" s="15" t="s">
        <v>7</v>
      </c>
    </row>
    <row r="20" spans="1:6" ht="15.75" x14ac:dyDescent="0.25">
      <c r="A20" s="2">
        <v>1925</v>
      </c>
      <c r="B20" s="15" t="s">
        <v>7</v>
      </c>
      <c r="E20" s="2">
        <v>1925</v>
      </c>
      <c r="F20" s="15" t="s">
        <v>7</v>
      </c>
    </row>
    <row r="21" spans="1:6" ht="15.75" x14ac:dyDescent="0.25">
      <c r="A21" s="2">
        <v>1926</v>
      </c>
      <c r="B21" s="15" t="s">
        <v>10</v>
      </c>
      <c r="E21" s="2">
        <v>1926</v>
      </c>
      <c r="F21" s="15" t="s">
        <v>7</v>
      </c>
    </row>
    <row r="22" spans="1:6" ht="15.75" x14ac:dyDescent="0.25">
      <c r="A22" s="2">
        <v>1927</v>
      </c>
      <c r="B22" s="15" t="s">
        <v>10</v>
      </c>
      <c r="E22" s="2">
        <v>1927</v>
      </c>
      <c r="F22" s="15" t="s">
        <v>7</v>
      </c>
    </row>
    <row r="23" spans="1:6" ht="15.75" x14ac:dyDescent="0.25">
      <c r="A23" s="2">
        <v>1928</v>
      </c>
      <c r="B23" s="15" t="s">
        <v>10</v>
      </c>
      <c r="E23" s="2">
        <v>1928</v>
      </c>
      <c r="F23" s="15" t="s">
        <v>7</v>
      </c>
    </row>
    <row r="24" spans="1:6" ht="15.75" x14ac:dyDescent="0.25">
      <c r="A24" s="2">
        <v>1929</v>
      </c>
      <c r="B24" s="15" t="s">
        <v>11</v>
      </c>
      <c r="E24" s="2">
        <v>1929</v>
      </c>
      <c r="F24" s="15" t="s">
        <v>2341</v>
      </c>
    </row>
    <row r="25" spans="1:6" ht="15.75" x14ac:dyDescent="0.25">
      <c r="A25" s="2">
        <v>1930</v>
      </c>
      <c r="B25" s="15" t="s">
        <v>11</v>
      </c>
      <c r="E25" s="2">
        <v>1930</v>
      </c>
      <c r="F25" s="15" t="s">
        <v>2341</v>
      </c>
    </row>
    <row r="26" spans="1:6" ht="15.75" x14ac:dyDescent="0.25">
      <c r="A26" s="2">
        <v>1931</v>
      </c>
      <c r="B26" s="15" t="s">
        <v>12</v>
      </c>
      <c r="E26" s="2">
        <v>1931</v>
      </c>
      <c r="F26" s="15" t="s">
        <v>2342</v>
      </c>
    </row>
    <row r="27" spans="1:6" ht="15.75" x14ac:dyDescent="0.25">
      <c r="A27" s="2">
        <v>1932</v>
      </c>
      <c r="B27" s="15" t="s">
        <v>10</v>
      </c>
      <c r="E27" s="2">
        <v>1932</v>
      </c>
      <c r="F27" s="15" t="s">
        <v>2343</v>
      </c>
    </row>
    <row r="28" spans="1:6" ht="15.75" x14ac:dyDescent="0.25">
      <c r="A28" s="2">
        <v>1933</v>
      </c>
      <c r="B28" s="15" t="s">
        <v>11</v>
      </c>
      <c r="E28" s="2">
        <v>1933</v>
      </c>
      <c r="F28" s="15" t="s">
        <v>2344</v>
      </c>
    </row>
    <row r="29" spans="1:6" ht="15.75" x14ac:dyDescent="0.25">
      <c r="A29" s="2">
        <v>1934</v>
      </c>
      <c r="B29" s="15" t="s">
        <v>13</v>
      </c>
      <c r="E29" s="2">
        <v>1934</v>
      </c>
      <c r="F29" s="15" t="s">
        <v>2343</v>
      </c>
    </row>
    <row r="30" spans="1:6" ht="15.75" x14ac:dyDescent="0.25">
      <c r="A30" s="2">
        <v>1935</v>
      </c>
      <c r="B30" s="15" t="s">
        <v>14</v>
      </c>
      <c r="E30" s="2">
        <v>1935</v>
      </c>
      <c r="F30" s="15" t="s">
        <v>2345</v>
      </c>
    </row>
    <row r="31" spans="1:6" ht="15.75" x14ac:dyDescent="0.25">
      <c r="A31" s="2">
        <v>1936</v>
      </c>
      <c r="B31" s="15" t="s">
        <v>12</v>
      </c>
      <c r="E31" s="2">
        <v>1936</v>
      </c>
      <c r="F31" s="15" t="s">
        <v>2346</v>
      </c>
    </row>
    <row r="32" spans="1:6" ht="15.75" x14ac:dyDescent="0.25">
      <c r="A32" s="2">
        <v>1937</v>
      </c>
      <c r="B32" s="15" t="s">
        <v>15</v>
      </c>
      <c r="E32" s="2">
        <v>1937</v>
      </c>
      <c r="F32" s="15" t="s">
        <v>2347</v>
      </c>
    </row>
    <row r="33" spans="1:6" ht="15.75" x14ac:dyDescent="0.25">
      <c r="A33" s="2">
        <v>1938</v>
      </c>
      <c r="B33" s="15" t="s">
        <v>16</v>
      </c>
      <c r="E33" s="2">
        <v>1938</v>
      </c>
      <c r="F33" s="15" t="s">
        <v>2348</v>
      </c>
    </row>
    <row r="34" spans="1:6" ht="15.75" x14ac:dyDescent="0.25">
      <c r="A34" s="2">
        <v>1939</v>
      </c>
      <c r="B34" s="15" t="s">
        <v>17</v>
      </c>
      <c r="E34" s="2">
        <v>1939</v>
      </c>
      <c r="F34" s="15" t="s">
        <v>2348</v>
      </c>
    </row>
    <row r="35" spans="1:6" ht="15.75" x14ac:dyDescent="0.25">
      <c r="A35" s="2">
        <v>1940</v>
      </c>
      <c r="B35" s="15" t="s">
        <v>13</v>
      </c>
      <c r="E35" s="2">
        <v>1940</v>
      </c>
      <c r="F35" s="15" t="s">
        <v>2349</v>
      </c>
    </row>
    <row r="36" spans="1:6" ht="15.75" x14ac:dyDescent="0.25">
      <c r="A36" s="2">
        <v>1941</v>
      </c>
      <c r="B36" s="15" t="s">
        <v>18</v>
      </c>
      <c r="E36" s="2">
        <v>1941</v>
      </c>
      <c r="F36" s="15" t="s">
        <v>2345</v>
      </c>
    </row>
    <row r="37" spans="1:6" ht="15.75" x14ac:dyDescent="0.25">
      <c r="A37" s="2">
        <v>1942</v>
      </c>
      <c r="B37" s="15" t="s">
        <v>19</v>
      </c>
      <c r="E37" s="2">
        <v>1942</v>
      </c>
      <c r="F37" s="15" t="s">
        <v>20</v>
      </c>
    </row>
    <row r="38" spans="1:6" ht="15.75" x14ac:dyDescent="0.25">
      <c r="A38" s="2">
        <v>1943</v>
      </c>
      <c r="B38" s="15" t="s">
        <v>20</v>
      </c>
      <c r="E38" s="2">
        <v>1943</v>
      </c>
      <c r="F38" s="15" t="s">
        <v>18</v>
      </c>
    </row>
    <row r="39" spans="1:6" ht="15.75" x14ac:dyDescent="0.25">
      <c r="A39" s="2">
        <v>1944</v>
      </c>
      <c r="B39" s="15" t="s">
        <v>21</v>
      </c>
      <c r="E39" s="2">
        <v>1944</v>
      </c>
      <c r="F39" s="15" t="s">
        <v>2350</v>
      </c>
    </row>
    <row r="40" spans="1:6" ht="15.75" x14ac:dyDescent="0.25">
      <c r="A40" s="2">
        <v>1945</v>
      </c>
      <c r="B40" s="15" t="s">
        <v>22</v>
      </c>
      <c r="E40" s="2">
        <v>1945</v>
      </c>
      <c r="F40" s="15" t="s">
        <v>22</v>
      </c>
    </row>
    <row r="41" spans="1:6" ht="15.75" x14ac:dyDescent="0.25">
      <c r="A41" s="2">
        <v>1946</v>
      </c>
      <c r="B41" s="15" t="s">
        <v>23</v>
      </c>
      <c r="E41" s="2">
        <v>1946</v>
      </c>
      <c r="F41" s="15" t="s">
        <v>17</v>
      </c>
    </row>
    <row r="42" spans="1:6" ht="15.75" x14ac:dyDescent="0.25">
      <c r="A42" s="2">
        <v>1947</v>
      </c>
      <c r="B42" s="15" t="s">
        <v>24</v>
      </c>
      <c r="E42" s="2">
        <v>1947</v>
      </c>
      <c r="F42" s="15" t="s">
        <v>2351</v>
      </c>
    </row>
    <row r="43" spans="1:6" ht="15.75" x14ac:dyDescent="0.25">
      <c r="A43" s="2">
        <v>1948</v>
      </c>
      <c r="B43" s="15" t="s">
        <v>22</v>
      </c>
      <c r="E43" s="2">
        <v>1948</v>
      </c>
      <c r="F43" s="15" t="s">
        <v>2352</v>
      </c>
    </row>
    <row r="44" spans="1:6" ht="15.75" x14ac:dyDescent="0.25">
      <c r="A44" s="2">
        <v>1949</v>
      </c>
      <c r="B44" s="15" t="s">
        <v>20</v>
      </c>
      <c r="E44" s="2">
        <v>1949</v>
      </c>
      <c r="F44" s="15" t="s">
        <v>2344</v>
      </c>
    </row>
    <row r="45" spans="1:6" ht="15.75" x14ac:dyDescent="0.25">
      <c r="A45" s="2">
        <v>1950</v>
      </c>
      <c r="B45" s="15" t="s">
        <v>25</v>
      </c>
      <c r="E45" s="2">
        <v>1950</v>
      </c>
      <c r="F45" s="15" t="s">
        <v>20</v>
      </c>
    </row>
    <row r="46" spans="1:6" ht="15.75" x14ac:dyDescent="0.25">
      <c r="A46" s="2">
        <v>1951</v>
      </c>
      <c r="B46" s="15" t="s">
        <v>22</v>
      </c>
      <c r="E46" s="2">
        <v>1951</v>
      </c>
      <c r="F46" s="15" t="s">
        <v>26</v>
      </c>
    </row>
    <row r="47" spans="1:6" ht="15.75" x14ac:dyDescent="0.25">
      <c r="A47" s="2">
        <v>1952</v>
      </c>
      <c r="B47" s="15" t="s">
        <v>26</v>
      </c>
      <c r="E47" s="2">
        <v>1952</v>
      </c>
      <c r="F47" s="15" t="s">
        <v>2351</v>
      </c>
    </row>
    <row r="48" spans="1:6" ht="15.75" x14ac:dyDescent="0.25">
      <c r="A48" s="2">
        <v>1953</v>
      </c>
      <c r="B48" s="15" t="s">
        <v>24</v>
      </c>
      <c r="E48" s="2">
        <v>1953</v>
      </c>
      <c r="F48" s="15" t="s">
        <v>20</v>
      </c>
    </row>
    <row r="49" spans="1:6" ht="15.75" x14ac:dyDescent="0.25">
      <c r="A49" s="2">
        <v>1954</v>
      </c>
      <c r="B49" s="15" t="s">
        <v>20</v>
      </c>
      <c r="E49" s="2">
        <v>1954</v>
      </c>
      <c r="F49" s="15" t="s">
        <v>2353</v>
      </c>
    </row>
    <row r="50" spans="1:6" ht="15.75" x14ac:dyDescent="0.25">
      <c r="A50" s="2">
        <v>1955</v>
      </c>
      <c r="B50" s="15" t="s">
        <v>22</v>
      </c>
      <c r="E50" s="2">
        <v>1955</v>
      </c>
      <c r="F50" s="15" t="s">
        <v>20</v>
      </c>
    </row>
    <row r="51" spans="1:6" ht="15.75" x14ac:dyDescent="0.25">
      <c r="A51" s="2">
        <v>1956</v>
      </c>
      <c r="B51" s="15" t="s">
        <v>20</v>
      </c>
      <c r="E51" s="2">
        <v>1956</v>
      </c>
      <c r="F51" s="15" t="s">
        <v>27</v>
      </c>
    </row>
    <row r="52" spans="1:6" ht="15.75" x14ac:dyDescent="0.25">
      <c r="A52" s="2">
        <v>1957</v>
      </c>
      <c r="B52" s="15" t="s">
        <v>26</v>
      </c>
      <c r="E52" s="2">
        <v>1957</v>
      </c>
      <c r="F52" s="15" t="s">
        <v>2354</v>
      </c>
    </row>
    <row r="53" spans="1:6" ht="15.75" x14ac:dyDescent="0.25">
      <c r="A53" s="2">
        <v>1958</v>
      </c>
      <c r="B53" s="15" t="s">
        <v>22</v>
      </c>
      <c r="E53" s="2">
        <v>1958</v>
      </c>
      <c r="F53" s="15" t="s">
        <v>26</v>
      </c>
    </row>
    <row r="54" spans="1:6" ht="15.75" x14ac:dyDescent="0.25">
      <c r="A54" s="2">
        <v>1959</v>
      </c>
      <c r="B54" s="15" t="s">
        <v>27</v>
      </c>
      <c r="E54" s="2">
        <v>1959</v>
      </c>
      <c r="F54" s="15" t="s">
        <v>2354</v>
      </c>
    </row>
    <row r="55" spans="1:6" ht="15.75" x14ac:dyDescent="0.25">
      <c r="A55" s="2">
        <v>1960</v>
      </c>
      <c r="B55" s="15" t="s">
        <v>28</v>
      </c>
      <c r="E55" s="2">
        <v>1960</v>
      </c>
      <c r="F55" s="15" t="s">
        <v>20</v>
      </c>
    </row>
    <row r="56" spans="1:6" ht="15.75" x14ac:dyDescent="0.25">
      <c r="A56" s="2">
        <v>1961</v>
      </c>
      <c r="B56" s="15" t="s">
        <v>29</v>
      </c>
      <c r="E56" s="2">
        <v>1961</v>
      </c>
      <c r="F56" s="15" t="s">
        <v>28</v>
      </c>
    </row>
    <row r="57" spans="1:6" ht="15.75" x14ac:dyDescent="0.25">
      <c r="A57" s="2">
        <v>1962</v>
      </c>
      <c r="B57" s="15" t="s">
        <v>30</v>
      </c>
      <c r="E57" s="2">
        <v>1962</v>
      </c>
      <c r="F57" s="15" t="s">
        <v>50</v>
      </c>
    </row>
    <row r="58" spans="1:6" ht="15.75" x14ac:dyDescent="0.25">
      <c r="A58" s="2">
        <v>1963</v>
      </c>
      <c r="B58" s="15" t="s">
        <v>31</v>
      </c>
      <c r="E58" s="2">
        <v>1963</v>
      </c>
      <c r="F58" s="15" t="s">
        <v>2355</v>
      </c>
    </row>
    <row r="59" spans="1:6" ht="15.75" x14ac:dyDescent="0.25">
      <c r="A59" s="2">
        <v>1964</v>
      </c>
      <c r="B59" s="15" t="s">
        <v>32</v>
      </c>
      <c r="E59" s="2">
        <v>1964</v>
      </c>
      <c r="F59" s="15" t="s">
        <v>37</v>
      </c>
    </row>
    <row r="60" spans="1:6" ht="15.75" x14ac:dyDescent="0.25">
      <c r="A60" s="2">
        <v>1965</v>
      </c>
      <c r="B60" s="15" t="s">
        <v>28</v>
      </c>
      <c r="E60" s="2">
        <v>1965</v>
      </c>
      <c r="F60" s="15" t="s">
        <v>33</v>
      </c>
    </row>
    <row r="61" spans="1:6" ht="15.75" x14ac:dyDescent="0.25">
      <c r="A61" s="2">
        <v>1966</v>
      </c>
      <c r="B61" s="15" t="s">
        <v>30</v>
      </c>
      <c r="E61" s="2">
        <v>1966</v>
      </c>
      <c r="F61" s="15" t="s">
        <v>37</v>
      </c>
    </row>
    <row r="62" spans="1:6" ht="15.75" x14ac:dyDescent="0.25">
      <c r="A62" s="2">
        <v>1967</v>
      </c>
      <c r="B62" s="15" t="s">
        <v>33</v>
      </c>
      <c r="E62" s="2">
        <v>1967</v>
      </c>
      <c r="F62" s="15" t="s">
        <v>2344</v>
      </c>
    </row>
    <row r="63" spans="1:6" ht="15.75" x14ac:dyDescent="0.25">
      <c r="A63" s="2">
        <v>1968</v>
      </c>
      <c r="B63" s="15" t="s">
        <v>34</v>
      </c>
      <c r="E63" s="2">
        <v>1968</v>
      </c>
      <c r="F63" s="15" t="s">
        <v>36</v>
      </c>
    </row>
    <row r="64" spans="1:6" ht="15.75" x14ac:dyDescent="0.25">
      <c r="A64" s="2">
        <v>1969</v>
      </c>
      <c r="B64" s="15" t="s">
        <v>35</v>
      </c>
      <c r="E64" s="2">
        <v>1969</v>
      </c>
      <c r="F64" s="15" t="s">
        <v>36</v>
      </c>
    </row>
    <row r="65" spans="1:6" ht="15.75" x14ac:dyDescent="0.25">
      <c r="A65" s="2">
        <v>1970</v>
      </c>
      <c r="B65" s="15" t="s">
        <v>36</v>
      </c>
      <c r="E65" s="2">
        <v>1970</v>
      </c>
      <c r="F65" s="15" t="s">
        <v>36</v>
      </c>
    </row>
    <row r="66" spans="1:6" ht="15.75" x14ac:dyDescent="0.25">
      <c r="A66" s="2">
        <v>1971</v>
      </c>
      <c r="B66" s="15" t="s">
        <v>37</v>
      </c>
      <c r="E66" s="2">
        <v>1971</v>
      </c>
      <c r="F66" s="15" t="s">
        <v>37</v>
      </c>
    </row>
    <row r="67" spans="1:6" ht="15.75" x14ac:dyDescent="0.25">
      <c r="A67" s="2">
        <v>1972</v>
      </c>
      <c r="B67" s="15" t="s">
        <v>28</v>
      </c>
      <c r="E67" s="2">
        <v>1972</v>
      </c>
      <c r="F67" s="15" t="s">
        <v>33</v>
      </c>
    </row>
    <row r="68" spans="1:6" ht="15.75" x14ac:dyDescent="0.25">
      <c r="A68" s="2">
        <v>1973</v>
      </c>
      <c r="B68" s="15" t="s">
        <v>38</v>
      </c>
      <c r="E68" s="2">
        <v>1973</v>
      </c>
      <c r="F68" s="15" t="s">
        <v>2356</v>
      </c>
    </row>
    <row r="69" spans="1:6" ht="15.75" x14ac:dyDescent="0.25">
      <c r="A69" s="2">
        <v>1974</v>
      </c>
      <c r="B69" s="15" t="s">
        <v>35</v>
      </c>
      <c r="E69" s="2">
        <v>1974</v>
      </c>
      <c r="F69" s="15" t="s">
        <v>39</v>
      </c>
    </row>
    <row r="70" spans="1:6" ht="15.75" x14ac:dyDescent="0.25">
      <c r="A70" s="2">
        <v>1975</v>
      </c>
      <c r="B70" s="15" t="s">
        <v>39</v>
      </c>
      <c r="E70" s="2">
        <v>1975</v>
      </c>
      <c r="F70" s="15" t="s">
        <v>30</v>
      </c>
    </row>
    <row r="71" spans="1:6" ht="15.75" x14ac:dyDescent="0.25">
      <c r="A71" s="2">
        <v>1976</v>
      </c>
      <c r="B71" s="15" t="s">
        <v>40</v>
      </c>
      <c r="E71" s="2">
        <v>1976</v>
      </c>
      <c r="F71" s="15" t="s">
        <v>37</v>
      </c>
    </row>
    <row r="72" spans="1:6" ht="15.75" x14ac:dyDescent="0.25">
      <c r="A72" s="2">
        <v>1977</v>
      </c>
      <c r="B72" s="15" t="s">
        <v>28</v>
      </c>
      <c r="E72" s="2">
        <v>1977</v>
      </c>
      <c r="F72" s="15" t="s">
        <v>37</v>
      </c>
    </row>
    <row r="73" spans="1:6" ht="15.75" x14ac:dyDescent="0.25">
      <c r="A73" s="2">
        <v>1978</v>
      </c>
      <c r="B73" s="15" t="s">
        <v>37</v>
      </c>
      <c r="E73" s="2">
        <v>1978</v>
      </c>
      <c r="F73" s="15" t="s">
        <v>2357</v>
      </c>
    </row>
    <row r="74" spans="1:6" ht="15.75" x14ac:dyDescent="0.25">
      <c r="A74" s="2">
        <v>1979</v>
      </c>
      <c r="B74" s="15" t="s">
        <v>41</v>
      </c>
      <c r="E74" s="2">
        <v>1979</v>
      </c>
      <c r="F74" s="15" t="s">
        <v>2355</v>
      </c>
    </row>
    <row r="75" spans="1:6" ht="15.75" x14ac:dyDescent="0.25">
      <c r="A75" s="2">
        <v>1980</v>
      </c>
      <c r="B75" s="15" t="s">
        <v>42</v>
      </c>
      <c r="E75" s="2">
        <v>1980</v>
      </c>
      <c r="F75" s="15" t="s">
        <v>2358</v>
      </c>
    </row>
    <row r="76" spans="1:6" ht="15.75" x14ac:dyDescent="0.25">
      <c r="A76" s="2">
        <v>1981</v>
      </c>
      <c r="B76" s="15" t="s">
        <v>28</v>
      </c>
      <c r="E76" s="2">
        <v>1981</v>
      </c>
      <c r="F76" s="15" t="s">
        <v>43</v>
      </c>
    </row>
    <row r="77" spans="1:6" ht="15.75" x14ac:dyDescent="0.25">
      <c r="A77" s="2">
        <v>1982</v>
      </c>
      <c r="B77" s="15" t="s">
        <v>43</v>
      </c>
      <c r="E77" s="2">
        <v>1982</v>
      </c>
      <c r="F77" s="15" t="s">
        <v>2358</v>
      </c>
    </row>
    <row r="78" spans="1:6" ht="15.75" x14ac:dyDescent="0.25">
      <c r="A78" s="2">
        <v>1983</v>
      </c>
      <c r="B78" s="15" t="s">
        <v>44</v>
      </c>
      <c r="E78" s="2">
        <v>1983</v>
      </c>
      <c r="F78" s="15" t="s">
        <v>2351</v>
      </c>
    </row>
    <row r="79" spans="1:6" ht="15.75" x14ac:dyDescent="0.25">
      <c r="A79" s="2">
        <v>1984</v>
      </c>
      <c r="B79" s="15" t="s">
        <v>45</v>
      </c>
      <c r="E79" s="2">
        <v>1984</v>
      </c>
      <c r="F79" s="15" t="s">
        <v>2359</v>
      </c>
    </row>
    <row r="80" spans="1:6" ht="15.75" x14ac:dyDescent="0.25">
      <c r="A80" s="2">
        <v>1985</v>
      </c>
      <c r="B80" s="15" t="s">
        <v>46</v>
      </c>
      <c r="E80" s="2">
        <v>1985</v>
      </c>
      <c r="F80" s="15" t="s">
        <v>39</v>
      </c>
    </row>
    <row r="81" spans="1:6" ht="15.75" x14ac:dyDescent="0.25">
      <c r="A81" s="2">
        <v>1986</v>
      </c>
      <c r="B81" s="15"/>
      <c r="E81" s="2">
        <v>1986</v>
      </c>
      <c r="F81" s="15" t="s">
        <v>2360</v>
      </c>
    </row>
    <row r="82" spans="1:6" ht="15.75" x14ac:dyDescent="0.25">
      <c r="A82" s="2">
        <v>1987</v>
      </c>
      <c r="B82" s="15"/>
      <c r="E82" s="2">
        <v>1987</v>
      </c>
      <c r="F82" s="15" t="s">
        <v>2355</v>
      </c>
    </row>
    <row r="83" spans="1:6" ht="15.75" x14ac:dyDescent="0.25">
      <c r="A83" s="2">
        <v>1988</v>
      </c>
      <c r="B83" s="15" t="s">
        <v>47</v>
      </c>
      <c r="E83" s="2">
        <v>1988</v>
      </c>
      <c r="F83" s="15" t="s">
        <v>2344</v>
      </c>
    </row>
    <row r="84" spans="1:6" ht="15.75" x14ac:dyDescent="0.25">
      <c r="A84" s="2">
        <v>1989</v>
      </c>
      <c r="B84" s="15"/>
      <c r="E84" s="2">
        <v>1989</v>
      </c>
      <c r="F84" s="15" t="s">
        <v>2361</v>
      </c>
    </row>
    <row r="85" spans="1:6" ht="15.75" x14ac:dyDescent="0.25">
      <c r="A85" s="2">
        <v>1990</v>
      </c>
      <c r="B85" s="15" t="s">
        <v>48</v>
      </c>
      <c r="E85" s="2">
        <v>1990</v>
      </c>
      <c r="F85" s="15" t="s">
        <v>2362</v>
      </c>
    </row>
    <row r="86" spans="1:6" ht="15.75" x14ac:dyDescent="0.25">
      <c r="A86" s="2">
        <v>1991</v>
      </c>
      <c r="B86" s="15"/>
      <c r="E86" s="2">
        <v>1991</v>
      </c>
      <c r="F86" s="15" t="s">
        <v>30</v>
      </c>
    </row>
    <row r="87" spans="1:6" ht="15.75" x14ac:dyDescent="0.25">
      <c r="A87" s="2">
        <v>1992</v>
      </c>
      <c r="B87" s="15"/>
      <c r="E87" s="2">
        <v>1992</v>
      </c>
      <c r="F87" s="15" t="s">
        <v>49</v>
      </c>
    </row>
    <row r="88" spans="1:6" ht="15.75" x14ac:dyDescent="0.25">
      <c r="A88" s="2">
        <v>1993</v>
      </c>
      <c r="B88" s="15"/>
      <c r="E88" s="2">
        <v>1993</v>
      </c>
      <c r="F88" s="15" t="s">
        <v>37</v>
      </c>
    </row>
    <row r="89" spans="1:6" ht="15.75" x14ac:dyDescent="0.25">
      <c r="A89" s="2">
        <v>1994</v>
      </c>
      <c r="B89" s="15"/>
      <c r="E89" s="2">
        <v>1994</v>
      </c>
      <c r="F89" s="15" t="s">
        <v>49</v>
      </c>
    </row>
    <row r="90" spans="1:6" ht="15.75" x14ac:dyDescent="0.25">
      <c r="A90" s="2">
        <v>1995</v>
      </c>
      <c r="B90" s="15" t="s">
        <v>49</v>
      </c>
      <c r="E90" s="2">
        <v>1995</v>
      </c>
      <c r="F90" s="15" t="s">
        <v>38</v>
      </c>
    </row>
    <row r="91" spans="1:6" ht="15.75" x14ac:dyDescent="0.25">
      <c r="A91" s="2">
        <v>1996</v>
      </c>
      <c r="B91" s="15"/>
      <c r="E91" s="2">
        <v>1996</v>
      </c>
      <c r="F91" s="15" t="s">
        <v>49</v>
      </c>
    </row>
    <row r="92" spans="1:6" ht="15.75" x14ac:dyDescent="0.25">
      <c r="A92" s="2">
        <v>1997</v>
      </c>
      <c r="B92" s="15"/>
      <c r="E92" s="2">
        <v>1997</v>
      </c>
      <c r="F92" s="15" t="s">
        <v>28</v>
      </c>
    </row>
    <row r="93" spans="1:6" ht="15.75" x14ac:dyDescent="0.25">
      <c r="A93" s="2">
        <v>1998</v>
      </c>
      <c r="B93" s="15" t="s">
        <v>30</v>
      </c>
      <c r="E93" s="2">
        <v>1998</v>
      </c>
      <c r="F93" s="15"/>
    </row>
    <row r="94" spans="1:6" ht="15.75" x14ac:dyDescent="0.25">
      <c r="A94" s="2">
        <v>1999</v>
      </c>
      <c r="B94" s="15"/>
      <c r="E94" s="2">
        <v>1999</v>
      </c>
      <c r="F94" s="15"/>
    </row>
    <row r="95" spans="1:6" ht="15.75" x14ac:dyDescent="0.25">
      <c r="A95" s="2">
        <v>2000</v>
      </c>
      <c r="B95" s="15"/>
      <c r="E95" s="2">
        <v>2000</v>
      </c>
      <c r="F95" s="15"/>
    </row>
    <row r="96" spans="1:6" ht="15.75" x14ac:dyDescent="0.25">
      <c r="A96" s="2">
        <v>2001</v>
      </c>
      <c r="B96" s="15" t="s">
        <v>50</v>
      </c>
      <c r="E96" s="2">
        <v>2001</v>
      </c>
      <c r="F96" s="15"/>
    </row>
    <row r="97" spans="1:6" ht="15.75" x14ac:dyDescent="0.25">
      <c r="A97" s="2">
        <v>2002</v>
      </c>
      <c r="B97" s="15"/>
      <c r="E97" s="2">
        <v>2002</v>
      </c>
      <c r="F97" s="15"/>
    </row>
    <row r="98" spans="1:6" ht="15.75" x14ac:dyDescent="0.25">
      <c r="A98" s="2">
        <v>2003</v>
      </c>
      <c r="B98" s="15"/>
      <c r="E98" s="2">
        <v>2003</v>
      </c>
      <c r="F98" s="15"/>
    </row>
    <row r="99" spans="1:6" ht="15.75" x14ac:dyDescent="0.25">
      <c r="A99" s="2">
        <v>2004</v>
      </c>
      <c r="B99" s="15"/>
      <c r="E99" s="2">
        <v>2004</v>
      </c>
      <c r="F99" s="15"/>
    </row>
    <row r="100" spans="1:6" ht="15.75" x14ac:dyDescent="0.25">
      <c r="A100" s="2">
        <v>2005</v>
      </c>
      <c r="B100" s="15"/>
      <c r="E100" s="2">
        <v>2005</v>
      </c>
      <c r="F100" s="15" t="s">
        <v>2363</v>
      </c>
    </row>
    <row r="101" spans="1:6" ht="15.75" x14ac:dyDescent="0.25">
      <c r="A101" s="2">
        <v>2006</v>
      </c>
      <c r="B101" s="15"/>
      <c r="E101" s="2">
        <v>2006</v>
      </c>
      <c r="F101" s="15"/>
    </row>
    <row r="102" spans="1:6" ht="15.75" x14ac:dyDescent="0.25">
      <c r="A102" s="2">
        <v>2007</v>
      </c>
      <c r="B102" s="15" t="s">
        <v>49</v>
      </c>
      <c r="E102" s="2">
        <v>2007</v>
      </c>
      <c r="F102" s="15" t="s">
        <v>49</v>
      </c>
    </row>
    <row r="103" spans="1:6" ht="15.75" x14ac:dyDescent="0.25">
      <c r="A103" s="2">
        <v>2008</v>
      </c>
      <c r="B103" s="15" t="s">
        <v>49</v>
      </c>
      <c r="E103" s="2">
        <v>2008</v>
      </c>
      <c r="F103" s="15" t="s">
        <v>49</v>
      </c>
    </row>
    <row r="104" spans="1:6" ht="15.75" x14ac:dyDescent="0.25">
      <c r="A104" s="2">
        <v>2009</v>
      </c>
      <c r="B104" s="15" t="s">
        <v>51</v>
      </c>
      <c r="E104" s="2">
        <v>2009</v>
      </c>
      <c r="F104" s="15" t="s">
        <v>51</v>
      </c>
    </row>
    <row r="105" spans="1:6" ht="15.75" x14ac:dyDescent="0.25">
      <c r="A105" s="2">
        <v>2010</v>
      </c>
      <c r="B105" s="15" t="s">
        <v>38</v>
      </c>
      <c r="E105" s="2">
        <v>2010</v>
      </c>
      <c r="F105" s="15" t="s">
        <v>38</v>
      </c>
    </row>
    <row r="106" spans="1:6" ht="15.75" x14ac:dyDescent="0.25">
      <c r="A106" s="2">
        <v>2011</v>
      </c>
      <c r="B106" s="15" t="s">
        <v>38</v>
      </c>
      <c r="E106" s="2">
        <v>2011</v>
      </c>
      <c r="F106" s="15" t="s">
        <v>38</v>
      </c>
    </row>
    <row r="107" spans="1:6" ht="15.75" x14ac:dyDescent="0.25">
      <c r="A107" s="2">
        <v>2012</v>
      </c>
      <c r="B107" s="15" t="s">
        <v>52</v>
      </c>
      <c r="E107" s="2">
        <v>2012</v>
      </c>
      <c r="F107" s="15" t="s">
        <v>52</v>
      </c>
    </row>
    <row r="108" spans="1:6" ht="15.75" x14ac:dyDescent="0.25">
      <c r="A108" s="2">
        <v>2013</v>
      </c>
      <c r="B108" s="15"/>
      <c r="E108" s="2">
        <v>2013</v>
      </c>
      <c r="F108" s="15"/>
    </row>
    <row r="109" spans="1:6" ht="15.75" x14ac:dyDescent="0.25">
      <c r="A109" s="2">
        <v>2014</v>
      </c>
      <c r="B109" s="15" t="s">
        <v>38</v>
      </c>
      <c r="E109" s="2">
        <v>2014</v>
      </c>
      <c r="F109" s="15" t="s">
        <v>38</v>
      </c>
    </row>
    <row r="110" spans="1:6" ht="15.75" x14ac:dyDescent="0.25">
      <c r="A110" s="2">
        <v>2015</v>
      </c>
      <c r="B110" s="15" t="s">
        <v>38</v>
      </c>
      <c r="E110" s="2">
        <v>2015</v>
      </c>
      <c r="F110" s="15" t="s">
        <v>38</v>
      </c>
    </row>
    <row r="111" spans="1:6" ht="15.75" x14ac:dyDescent="0.25">
      <c r="A111" s="2">
        <v>2016</v>
      </c>
      <c r="B111" s="15" t="s">
        <v>53</v>
      </c>
      <c r="E111" s="2">
        <v>2016</v>
      </c>
      <c r="F111" s="15" t="s">
        <v>53</v>
      </c>
    </row>
    <row r="112" spans="1:6" ht="15.75" x14ac:dyDescent="0.25">
      <c r="A112" s="2">
        <v>2017</v>
      </c>
      <c r="B112" s="15" t="s">
        <v>53</v>
      </c>
      <c r="E112" s="2">
        <v>2017</v>
      </c>
      <c r="F112" s="15" t="s">
        <v>53</v>
      </c>
    </row>
    <row r="113" spans="1:6" ht="15.75" x14ac:dyDescent="0.25">
      <c r="A113" s="2">
        <v>2018</v>
      </c>
      <c r="B113" s="15"/>
      <c r="E113" s="2">
        <v>2018</v>
      </c>
      <c r="F113" s="15"/>
    </row>
    <row r="114" spans="1:6" ht="15.75" x14ac:dyDescent="0.25">
      <c r="A114" s="2">
        <v>2019</v>
      </c>
      <c r="B114" s="15"/>
      <c r="E114" s="2">
        <v>2019</v>
      </c>
      <c r="F114" s="15"/>
    </row>
    <row r="115" spans="1:6" ht="15.75" x14ac:dyDescent="0.25">
      <c r="A115" s="2">
        <v>2020</v>
      </c>
      <c r="B115" s="15" t="s">
        <v>54</v>
      </c>
      <c r="E115" s="2">
        <v>2020</v>
      </c>
      <c r="F115" s="15" t="s">
        <v>54</v>
      </c>
    </row>
    <row r="116" spans="1:6" ht="15.75" x14ac:dyDescent="0.25">
      <c r="A116" s="2">
        <v>2021</v>
      </c>
      <c r="B116" s="15"/>
      <c r="E116" s="2">
        <v>2021</v>
      </c>
      <c r="F116" s="15"/>
    </row>
    <row r="117" spans="1:6" ht="15.75" x14ac:dyDescent="0.25">
      <c r="A117" s="2">
        <v>2022</v>
      </c>
      <c r="B117" s="15" t="s">
        <v>38</v>
      </c>
      <c r="E117" s="2">
        <v>2022</v>
      </c>
      <c r="F117" s="15" t="s">
        <v>38</v>
      </c>
    </row>
    <row r="118" spans="1:6" ht="15.75" x14ac:dyDescent="0.25">
      <c r="A118" s="2">
        <v>2023</v>
      </c>
      <c r="B118" s="15" t="s">
        <v>38</v>
      </c>
      <c r="E118" s="2">
        <v>2023</v>
      </c>
      <c r="F118" s="15" t="s">
        <v>38</v>
      </c>
    </row>
    <row r="119" spans="1:6" ht="15.75" x14ac:dyDescent="0.25">
      <c r="A119" s="2">
        <v>2024</v>
      </c>
      <c r="B119" s="15" t="s">
        <v>53</v>
      </c>
      <c r="E119" s="2">
        <v>2024</v>
      </c>
      <c r="F119" s="15" t="s">
        <v>53</v>
      </c>
    </row>
    <row r="120" spans="1:6" ht="15.75" x14ac:dyDescent="0.25">
      <c r="A120" s="2">
        <v>2025</v>
      </c>
      <c r="B120" s="15" t="s">
        <v>53</v>
      </c>
      <c r="E120" s="2">
        <v>2025</v>
      </c>
      <c r="F120" s="15" t="s">
        <v>53</v>
      </c>
    </row>
    <row r="121" spans="1:6" ht="15.75" x14ac:dyDescent="0.25">
      <c r="A121" s="2">
        <v>2026</v>
      </c>
      <c r="B121" s="15"/>
      <c r="E121" s="2">
        <v>2026</v>
      </c>
      <c r="F121" s="15"/>
    </row>
  </sheetData>
  <mergeCells count="2">
    <mergeCell ref="A1:B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CC60-1B64-4B5B-BC76-258BE637C745}">
  <sheetPr>
    <tabColor theme="3" tint="0.499984740745262"/>
  </sheetPr>
  <dimension ref="A1:GD12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RowHeight="15" x14ac:dyDescent="0.25"/>
  <cols>
    <col min="1" max="1" width="9.140625" style="14"/>
    <col min="2" max="2" width="20.85546875" bestFit="1" customWidth="1"/>
    <col min="3" max="3" width="20.7109375" bestFit="1" customWidth="1"/>
    <col min="4" max="4" width="20.85546875" bestFit="1" customWidth="1"/>
    <col min="5" max="6" width="20.28515625" bestFit="1" customWidth="1"/>
    <col min="10" max="10" width="20.7109375" bestFit="1" customWidth="1"/>
    <col min="11" max="11" width="20.28515625" bestFit="1" customWidth="1"/>
    <col min="14" max="14" width="26.7109375" bestFit="1" customWidth="1"/>
    <col min="16" max="16" width="24.85546875" bestFit="1" customWidth="1"/>
    <col min="20" max="20" width="21.140625" bestFit="1" customWidth="1"/>
    <col min="21" max="21" width="17.7109375" bestFit="1" customWidth="1"/>
    <col min="22" max="22" width="18.7109375" bestFit="1" customWidth="1"/>
    <col min="23" max="23" width="21" bestFit="1" customWidth="1"/>
    <col min="24" max="24" width="21.5703125" bestFit="1" customWidth="1"/>
    <col min="28" max="28" width="24.7109375" bestFit="1" customWidth="1"/>
    <col min="29" max="29" width="27.7109375" bestFit="1" customWidth="1"/>
    <col min="32" max="32" width="20.5703125" bestFit="1" customWidth="1"/>
    <col min="35" max="35" width="20.5703125" bestFit="1" customWidth="1"/>
    <col min="38" max="38" width="16.7109375" bestFit="1" customWidth="1"/>
    <col min="39" max="39" width="16.42578125" bestFit="1" customWidth="1"/>
    <col min="40" max="40" width="19.5703125" bestFit="1" customWidth="1"/>
    <col min="41" max="41" width="17.7109375" bestFit="1" customWidth="1"/>
    <col min="42" max="42" width="17.42578125" bestFit="1" customWidth="1"/>
    <col min="45" max="45" width="16.85546875" bestFit="1" customWidth="1"/>
    <col min="46" max="46" width="14.85546875" bestFit="1" customWidth="1"/>
    <col min="49" max="49" width="15.28515625" bestFit="1" customWidth="1"/>
    <col min="51" max="51" width="19" bestFit="1" customWidth="1"/>
    <col min="54" max="54" width="19.140625" bestFit="1" customWidth="1"/>
    <col min="55" max="55" width="17.7109375" bestFit="1" customWidth="1"/>
    <col min="56" max="56" width="16.140625" bestFit="1" customWidth="1"/>
    <col min="57" max="57" width="19.140625" bestFit="1" customWidth="1"/>
    <col min="58" max="58" width="17" bestFit="1" customWidth="1"/>
    <col min="61" max="61" width="14.140625" bestFit="1" customWidth="1"/>
    <col min="62" max="62" width="14.5703125" bestFit="1" customWidth="1"/>
    <col min="64" max="64" width="12" bestFit="1" customWidth="1"/>
    <col min="66" max="66" width="19" bestFit="1" customWidth="1"/>
    <col min="69" max="69" width="18.140625" bestFit="1" customWidth="1"/>
    <col min="70" max="70" width="17.85546875" bestFit="1" customWidth="1"/>
    <col min="71" max="71" width="16.7109375" bestFit="1" customWidth="1"/>
    <col min="72" max="72" width="15.7109375" bestFit="1" customWidth="1"/>
    <col min="73" max="73" width="16.42578125" bestFit="1" customWidth="1"/>
    <col min="76" max="76" width="16.28515625" customWidth="1"/>
    <col min="77" max="77" width="16.140625" bestFit="1" customWidth="1"/>
    <col min="79" max="79" width="14.7109375" customWidth="1"/>
    <col min="81" max="81" width="17.85546875" bestFit="1" customWidth="1"/>
    <col min="84" max="84" width="18.28515625" bestFit="1" customWidth="1"/>
    <col min="85" max="85" width="18.85546875" bestFit="1" customWidth="1"/>
    <col min="86" max="86" width="17.28515625" bestFit="1" customWidth="1"/>
    <col min="87" max="87" width="21.140625" bestFit="1" customWidth="1"/>
    <col min="88" max="88" width="16.140625" bestFit="1" customWidth="1"/>
    <col min="90" max="90" width="17.85546875" bestFit="1" customWidth="1"/>
    <col min="91" max="91" width="19" bestFit="1" customWidth="1"/>
    <col min="93" max="93" width="14.85546875" bestFit="1" customWidth="1"/>
    <col min="95" max="95" width="17.85546875" bestFit="1" customWidth="1"/>
    <col min="97" max="97" width="10.5703125" bestFit="1" customWidth="1"/>
    <col min="98" max="98" width="12" bestFit="1" customWidth="1"/>
    <col min="99" max="99" width="11" bestFit="1" customWidth="1"/>
    <col min="100" max="100" width="15.85546875" bestFit="1" customWidth="1"/>
    <col min="101" max="101" width="11.28515625" bestFit="1" customWidth="1"/>
    <col min="104" max="105" width="16" customWidth="1"/>
    <col min="108" max="108" width="14.7109375" bestFit="1" customWidth="1"/>
    <col min="113" max="113" width="14.5703125" bestFit="1" customWidth="1"/>
    <col min="114" max="114" width="16.5703125" bestFit="1" customWidth="1"/>
    <col min="115" max="115" width="14.28515625" bestFit="1" customWidth="1"/>
    <col min="117" max="117" width="12.42578125" bestFit="1" customWidth="1"/>
    <col min="118" max="118" width="14.7109375" bestFit="1" customWidth="1"/>
    <col min="119" max="119" width="14.28515625" bestFit="1" customWidth="1"/>
    <col min="121" max="121" width="20.5703125" bestFit="1" customWidth="1"/>
    <col min="122" max="122" width="16.5703125" bestFit="1" customWidth="1"/>
    <col min="123" max="123" width="19" bestFit="1" customWidth="1"/>
    <col min="125" max="125" width="13.85546875" bestFit="1" customWidth="1"/>
    <col min="126" max="126" width="15" bestFit="1" customWidth="1"/>
    <col min="127" max="127" width="14.85546875" bestFit="1" customWidth="1"/>
    <col min="129" max="129" width="11.5703125" bestFit="1" customWidth="1"/>
    <col min="130" max="130" width="14.5703125" bestFit="1" customWidth="1"/>
    <col min="131" max="131" width="17.28515625" bestFit="1" customWidth="1"/>
    <col min="133" max="133" width="11.5703125" bestFit="1" customWidth="1"/>
    <col min="134" max="134" width="15.28515625" customWidth="1"/>
    <col min="135" max="135" width="17.28515625" bestFit="1" customWidth="1"/>
    <col min="137" max="137" width="16.42578125" bestFit="1" customWidth="1"/>
    <col min="138" max="138" width="10.85546875" bestFit="1" customWidth="1"/>
    <col min="139" max="139" width="12.7109375" bestFit="1" customWidth="1"/>
    <col min="140" max="140" width="10.42578125" bestFit="1" customWidth="1"/>
    <col min="142" max="142" width="16.42578125" bestFit="1" customWidth="1"/>
    <col min="143" max="143" width="10.85546875" bestFit="1" customWidth="1"/>
    <col min="144" max="144" width="12.7109375" bestFit="1" customWidth="1"/>
    <col min="145" max="145" width="10.42578125" bestFit="1" customWidth="1"/>
    <col min="147" max="147" width="13.85546875" bestFit="1" customWidth="1"/>
    <col min="148" max="148" width="14.5703125" bestFit="1" customWidth="1"/>
    <col min="149" max="149" width="14.85546875" bestFit="1" customWidth="1"/>
    <col min="150" max="150" width="14.28515625" bestFit="1" customWidth="1"/>
    <col min="152" max="152" width="10.7109375" bestFit="1" customWidth="1"/>
    <col min="153" max="153" width="11.85546875" bestFit="1" customWidth="1"/>
    <col min="154" max="154" width="16" bestFit="1" customWidth="1"/>
    <col min="155" max="155" width="11" bestFit="1" customWidth="1"/>
    <col min="157" max="157" width="16.42578125" bestFit="1" customWidth="1"/>
    <col min="158" max="158" width="11.140625" bestFit="1" customWidth="1"/>
    <col min="159" max="159" width="18.7109375" bestFit="1" customWidth="1"/>
    <col min="160" max="160" width="10.7109375" bestFit="1" customWidth="1"/>
    <col min="162" max="162" width="16.42578125" bestFit="1" customWidth="1"/>
    <col min="163" max="163" width="11.140625" bestFit="1" customWidth="1"/>
    <col min="164" max="164" width="18.7109375" bestFit="1" customWidth="1"/>
    <col min="165" max="165" width="10.7109375" bestFit="1" customWidth="1"/>
    <col min="167" max="167" width="12.28515625" bestFit="1" customWidth="1"/>
    <col min="168" max="168" width="12" bestFit="1" customWidth="1"/>
    <col min="169" max="169" width="12.5703125" bestFit="1" customWidth="1"/>
    <col min="170" max="170" width="13.28515625" bestFit="1" customWidth="1"/>
    <col min="172" max="172" width="13.28515625" bestFit="1" customWidth="1"/>
    <col min="173" max="173" width="17.28515625" bestFit="1" customWidth="1"/>
    <col min="174" max="174" width="12" bestFit="1" customWidth="1"/>
    <col min="175" max="175" width="12.5703125" bestFit="1" customWidth="1"/>
    <col min="177" max="177" width="12.7109375" bestFit="1" customWidth="1"/>
    <col min="178" max="178" width="11" bestFit="1" customWidth="1"/>
    <col min="180" max="180" width="12.7109375" bestFit="1" customWidth="1"/>
    <col min="181" max="181" width="11" bestFit="1" customWidth="1"/>
    <col min="183" max="183" width="27.85546875" bestFit="1" customWidth="1"/>
    <col min="185" max="185" width="24.28515625" bestFit="1" customWidth="1"/>
  </cols>
  <sheetData>
    <row r="1" spans="1:186" x14ac:dyDescent="0.25">
      <c r="B1" s="98" t="s">
        <v>1538</v>
      </c>
      <c r="C1" s="104"/>
      <c r="D1" s="104"/>
      <c r="E1" s="104"/>
      <c r="F1" s="99"/>
      <c r="J1" s="98" t="s">
        <v>1539</v>
      </c>
      <c r="K1" s="99"/>
      <c r="N1" s="63" t="s">
        <v>1540</v>
      </c>
      <c r="P1" s="63" t="s">
        <v>1541</v>
      </c>
      <c r="T1" s="98" t="s">
        <v>1542</v>
      </c>
      <c r="U1" s="104"/>
      <c r="V1" s="104"/>
      <c r="W1" s="104"/>
      <c r="X1" s="99"/>
      <c r="AB1" s="102" t="s">
        <v>1543</v>
      </c>
      <c r="AC1" s="102"/>
      <c r="AF1" s="30" t="s">
        <v>1544</v>
      </c>
      <c r="AI1" s="30" t="s">
        <v>1544</v>
      </c>
      <c r="AL1" s="98" t="s">
        <v>1545</v>
      </c>
      <c r="AM1" s="104"/>
      <c r="AN1" s="104"/>
      <c r="AO1" s="104"/>
      <c r="AP1" s="99"/>
      <c r="AS1" s="98" t="s">
        <v>1546</v>
      </c>
      <c r="AT1" s="99"/>
      <c r="AW1" s="14" t="s">
        <v>1547</v>
      </c>
      <c r="AY1" s="14" t="s">
        <v>1547</v>
      </c>
      <c r="BB1" s="100" t="s">
        <v>1548</v>
      </c>
      <c r="BC1" s="103"/>
      <c r="BD1" s="103"/>
      <c r="BE1" s="103"/>
      <c r="BF1" s="101"/>
      <c r="BG1" s="20"/>
      <c r="BH1" s="20"/>
      <c r="BI1" s="100" t="s">
        <v>1549</v>
      </c>
      <c r="BJ1" s="101"/>
      <c r="BK1" s="20"/>
      <c r="BL1" s="23" t="s">
        <v>1550</v>
      </c>
      <c r="BM1" s="20"/>
      <c r="BN1" s="23" t="s">
        <v>1550</v>
      </c>
      <c r="BO1" s="20"/>
      <c r="BQ1" s="98" t="s">
        <v>1551</v>
      </c>
      <c r="BR1" s="104"/>
      <c r="BS1" s="104"/>
      <c r="BT1" s="104"/>
      <c r="BU1" s="99"/>
      <c r="BX1" s="98" t="s">
        <v>1552</v>
      </c>
      <c r="BY1" s="99"/>
      <c r="CA1" s="14" t="s">
        <v>1553</v>
      </c>
      <c r="CC1" s="14" t="s">
        <v>1553</v>
      </c>
      <c r="CF1" s="100" t="s">
        <v>1554</v>
      </c>
      <c r="CG1" s="103"/>
      <c r="CH1" s="103"/>
      <c r="CI1" s="103"/>
      <c r="CJ1" s="101"/>
      <c r="CK1" s="20"/>
      <c r="CL1" s="100" t="s">
        <v>1555</v>
      </c>
      <c r="CM1" s="101"/>
      <c r="CN1" s="20"/>
      <c r="CO1" s="23" t="s">
        <v>1556</v>
      </c>
      <c r="CP1" s="20"/>
      <c r="CQ1" s="23" t="s">
        <v>1556</v>
      </c>
      <c r="CR1" s="20"/>
      <c r="CS1" s="98" t="s">
        <v>1557</v>
      </c>
      <c r="CT1" s="104"/>
      <c r="CU1" s="104"/>
      <c r="CV1" s="104"/>
      <c r="CW1" s="99"/>
      <c r="CZ1" s="98" t="s">
        <v>1558</v>
      </c>
      <c r="DA1" s="99"/>
      <c r="DD1" s="14" t="s">
        <v>1559</v>
      </c>
      <c r="DF1" s="14" t="s">
        <v>1547</v>
      </c>
      <c r="DI1" s="102" t="s">
        <v>1560</v>
      </c>
      <c r="DJ1" s="102"/>
      <c r="DK1" s="102"/>
      <c r="DM1" s="97" t="s">
        <v>1561</v>
      </c>
      <c r="DN1" s="97"/>
      <c r="DO1" s="97"/>
      <c r="DP1" s="20"/>
      <c r="DQ1" s="102" t="s">
        <v>1562</v>
      </c>
      <c r="DR1" s="102"/>
      <c r="DS1" s="102"/>
      <c r="DU1" s="97" t="s">
        <v>1563</v>
      </c>
      <c r="DV1" s="97"/>
      <c r="DW1" s="97"/>
      <c r="DX1" s="20"/>
      <c r="DY1" s="102" t="s">
        <v>1564</v>
      </c>
      <c r="DZ1" s="102"/>
      <c r="EA1" s="102"/>
      <c r="EC1" s="97" t="s">
        <v>1565</v>
      </c>
      <c r="ED1" s="97"/>
      <c r="EE1" s="97"/>
      <c r="EF1" s="20"/>
      <c r="EG1" s="102" t="s">
        <v>1566</v>
      </c>
      <c r="EH1" s="102"/>
      <c r="EI1" s="102"/>
      <c r="EJ1" s="102"/>
      <c r="EL1" s="97" t="s">
        <v>1567</v>
      </c>
      <c r="EM1" s="97"/>
      <c r="EN1" s="97"/>
      <c r="EO1" s="97"/>
      <c r="EP1" s="20"/>
      <c r="EQ1" s="102" t="s">
        <v>1568</v>
      </c>
      <c r="ER1" s="102"/>
      <c r="ES1" s="102"/>
      <c r="ET1" s="102"/>
      <c r="EV1" s="97" t="s">
        <v>1569</v>
      </c>
      <c r="EW1" s="97"/>
      <c r="EX1" s="97"/>
      <c r="EY1" s="97"/>
      <c r="EZ1" s="20"/>
      <c r="FA1" s="102" t="s">
        <v>1570</v>
      </c>
      <c r="FB1" s="102"/>
      <c r="FC1" s="102"/>
      <c r="FD1" s="102"/>
      <c r="FF1" s="97" t="s">
        <v>1571</v>
      </c>
      <c r="FG1" s="97"/>
      <c r="FH1" s="97"/>
      <c r="FI1" s="97"/>
      <c r="FJ1" s="20"/>
      <c r="FK1" s="102" t="s">
        <v>1572</v>
      </c>
      <c r="FL1" s="102"/>
      <c r="FM1" s="102"/>
      <c r="FN1" s="102"/>
      <c r="FP1" s="97" t="s">
        <v>1573</v>
      </c>
      <c r="FQ1" s="97"/>
      <c r="FR1" s="97"/>
      <c r="FS1" s="97"/>
      <c r="FT1" s="20"/>
      <c r="FU1" s="98" t="s">
        <v>1574</v>
      </c>
      <c r="FV1" s="99"/>
      <c r="FX1" s="100" t="s">
        <v>1575</v>
      </c>
      <c r="FY1" s="101"/>
      <c r="FZ1" s="20"/>
      <c r="GA1" s="5" t="s">
        <v>1536</v>
      </c>
      <c r="GC1" s="23" t="s">
        <v>1537</v>
      </c>
      <c r="GD1" s="20"/>
    </row>
    <row r="2" spans="1:186" x14ac:dyDescent="0.25">
      <c r="B2" s="14" t="s">
        <v>1576</v>
      </c>
      <c r="C2" s="14" t="s">
        <v>1577</v>
      </c>
      <c r="D2" s="14" t="s">
        <v>1578</v>
      </c>
      <c r="E2" s="14" t="s">
        <v>1579</v>
      </c>
      <c r="F2" s="14" t="s">
        <v>1580</v>
      </c>
      <c r="G2" s="14" t="s">
        <v>1581</v>
      </c>
      <c r="H2" s="14"/>
      <c r="I2" s="14"/>
      <c r="J2" s="30" t="s">
        <v>1582</v>
      </c>
      <c r="K2" s="30" t="s">
        <v>1583</v>
      </c>
      <c r="L2" s="14" t="s">
        <v>1581</v>
      </c>
      <c r="M2" s="14"/>
      <c r="N2" s="30" t="s">
        <v>1584</v>
      </c>
      <c r="O2" s="14" t="s">
        <v>1581</v>
      </c>
      <c r="P2" s="30" t="s">
        <v>1585</v>
      </c>
      <c r="Q2" s="14" t="s">
        <v>1581</v>
      </c>
      <c r="T2" s="23" t="s">
        <v>1576</v>
      </c>
      <c r="U2" s="23" t="s">
        <v>1577</v>
      </c>
      <c r="V2" s="23" t="s">
        <v>1578</v>
      </c>
      <c r="W2" s="23" t="s">
        <v>1579</v>
      </c>
      <c r="X2" s="23" t="s">
        <v>1580</v>
      </c>
      <c r="Y2" s="23" t="s">
        <v>1581</v>
      </c>
      <c r="Z2" s="20"/>
      <c r="AA2" s="20"/>
      <c r="AB2" s="23" t="s">
        <v>1582</v>
      </c>
      <c r="AC2" s="23" t="s">
        <v>1583</v>
      </c>
      <c r="AD2" s="23" t="s">
        <v>1581</v>
      </c>
      <c r="AE2" s="20"/>
      <c r="AF2" s="24" t="s">
        <v>1586</v>
      </c>
      <c r="AG2" s="23" t="s">
        <v>1581</v>
      </c>
      <c r="AH2" s="20"/>
      <c r="AI2" s="23" t="s">
        <v>1587</v>
      </c>
      <c r="AJ2" s="23" t="s">
        <v>1581</v>
      </c>
      <c r="AL2" s="14" t="s">
        <v>1576</v>
      </c>
      <c r="AM2" s="14" t="s">
        <v>1577</v>
      </c>
      <c r="AN2" s="14" t="s">
        <v>1578</v>
      </c>
      <c r="AO2" s="14" t="s">
        <v>1579</v>
      </c>
      <c r="AP2" s="14" t="s">
        <v>1580</v>
      </c>
      <c r="AQ2" s="14" t="s">
        <v>1581</v>
      </c>
      <c r="AS2" s="14" t="s">
        <v>1582</v>
      </c>
      <c r="AT2" s="14" t="s">
        <v>1583</v>
      </c>
      <c r="AW2" s="14" t="s">
        <v>1584</v>
      </c>
      <c r="AY2" s="14" t="s">
        <v>1588</v>
      </c>
      <c r="BB2" s="23" t="s">
        <v>1576</v>
      </c>
      <c r="BC2" s="23" t="s">
        <v>1577</v>
      </c>
      <c r="BD2" s="23" t="s">
        <v>1578</v>
      </c>
      <c r="BE2" s="23" t="s">
        <v>1579</v>
      </c>
      <c r="BF2" s="23" t="s">
        <v>1580</v>
      </c>
      <c r="BG2" s="20"/>
      <c r="BH2" s="20"/>
      <c r="BI2" s="23" t="s">
        <v>1582</v>
      </c>
      <c r="BJ2" s="23" t="s">
        <v>1583</v>
      </c>
      <c r="BK2" s="20"/>
      <c r="BL2" s="23" t="s">
        <v>1584</v>
      </c>
      <c r="BM2" s="20"/>
      <c r="BN2" s="23" t="s">
        <v>1588</v>
      </c>
      <c r="BO2" s="20"/>
      <c r="BQ2" s="14" t="s">
        <v>1576</v>
      </c>
      <c r="BR2" s="14" t="s">
        <v>1577</v>
      </c>
      <c r="BS2" s="14" t="s">
        <v>1578</v>
      </c>
      <c r="BT2" s="14" t="s">
        <v>1579</v>
      </c>
      <c r="BU2" s="14" t="s">
        <v>1580</v>
      </c>
      <c r="BX2" s="14" t="s">
        <v>1582</v>
      </c>
      <c r="BY2" s="14" t="s">
        <v>1583</v>
      </c>
      <c r="BZ2" s="14"/>
      <c r="CA2" s="14" t="s">
        <v>1584</v>
      </c>
      <c r="CB2" s="14"/>
      <c r="CC2" s="14" t="s">
        <v>1588</v>
      </c>
      <c r="CF2" s="23" t="s">
        <v>1576</v>
      </c>
      <c r="CG2" s="23" t="s">
        <v>1577</v>
      </c>
      <c r="CH2" s="23" t="s">
        <v>1578</v>
      </c>
      <c r="CI2" s="23" t="s">
        <v>1579</v>
      </c>
      <c r="CJ2" s="23" t="s">
        <v>1580</v>
      </c>
      <c r="CK2" s="20"/>
      <c r="CL2" s="23" t="s">
        <v>1582</v>
      </c>
      <c r="CM2" s="23" t="s">
        <v>1583</v>
      </c>
      <c r="CN2" s="20"/>
      <c r="CO2" s="23" t="s">
        <v>1584</v>
      </c>
      <c r="CP2" s="20"/>
      <c r="CQ2" s="23" t="s">
        <v>1588</v>
      </c>
      <c r="CR2" s="20"/>
      <c r="CS2" s="14" t="s">
        <v>1576</v>
      </c>
      <c r="CT2" s="14" t="s">
        <v>1577</v>
      </c>
      <c r="CU2" s="14" t="s">
        <v>1578</v>
      </c>
      <c r="CV2" s="14" t="s">
        <v>1579</v>
      </c>
      <c r="CW2" s="14" t="s">
        <v>1580</v>
      </c>
      <c r="CZ2" s="14" t="s">
        <v>1582</v>
      </c>
      <c r="DA2" s="14" t="s">
        <v>1583</v>
      </c>
      <c r="DD2" s="14" t="s">
        <v>1584</v>
      </c>
      <c r="DF2" s="14" t="s">
        <v>1588</v>
      </c>
      <c r="DI2" s="14" t="s">
        <v>1576</v>
      </c>
      <c r="DJ2" s="14" t="s">
        <v>1577</v>
      </c>
      <c r="DK2" s="14" t="s">
        <v>1578</v>
      </c>
      <c r="DM2" s="23" t="s">
        <v>1576</v>
      </c>
      <c r="DN2" s="23" t="s">
        <v>1577</v>
      </c>
      <c r="DO2" s="23" t="s">
        <v>1578</v>
      </c>
      <c r="DP2" s="20"/>
      <c r="DQ2" s="14" t="s">
        <v>1576</v>
      </c>
      <c r="DR2" s="14" t="s">
        <v>1577</v>
      </c>
      <c r="DS2" s="14" t="s">
        <v>1578</v>
      </c>
      <c r="DU2" s="23" t="s">
        <v>1576</v>
      </c>
      <c r="DV2" s="23" t="s">
        <v>1577</v>
      </c>
      <c r="DW2" s="23" t="s">
        <v>1578</v>
      </c>
      <c r="DX2" s="20"/>
      <c r="DY2" s="14" t="s">
        <v>1576</v>
      </c>
      <c r="DZ2" s="14" t="s">
        <v>1577</v>
      </c>
      <c r="EA2" s="14" t="s">
        <v>1578</v>
      </c>
      <c r="EC2" s="23" t="s">
        <v>1576</v>
      </c>
      <c r="ED2" s="23" t="s">
        <v>1577</v>
      </c>
      <c r="EE2" s="23" t="s">
        <v>1578</v>
      </c>
      <c r="EF2" s="20"/>
      <c r="EG2" s="14" t="s">
        <v>1576</v>
      </c>
      <c r="EH2" s="14" t="s">
        <v>1577</v>
      </c>
      <c r="EI2" s="14" t="s">
        <v>1578</v>
      </c>
      <c r="EJ2" s="14" t="s">
        <v>1579</v>
      </c>
      <c r="EL2" s="23" t="s">
        <v>1576</v>
      </c>
      <c r="EM2" s="23" t="s">
        <v>1577</v>
      </c>
      <c r="EN2" s="23" t="s">
        <v>1578</v>
      </c>
      <c r="EO2" s="23" t="s">
        <v>1579</v>
      </c>
      <c r="EP2" s="20"/>
      <c r="EQ2" s="14" t="s">
        <v>1576</v>
      </c>
      <c r="ER2" s="14" t="s">
        <v>1577</v>
      </c>
      <c r="ES2" s="14" t="s">
        <v>1578</v>
      </c>
      <c r="ET2" s="14" t="s">
        <v>1579</v>
      </c>
      <c r="EV2" s="23" t="s">
        <v>1576</v>
      </c>
      <c r="EW2" s="23" t="s">
        <v>1577</v>
      </c>
      <c r="EX2" s="23" t="s">
        <v>1578</v>
      </c>
      <c r="EY2" s="23" t="s">
        <v>1579</v>
      </c>
      <c r="EZ2" s="20"/>
      <c r="FA2" s="14" t="s">
        <v>1576</v>
      </c>
      <c r="FB2" s="14" t="s">
        <v>1577</v>
      </c>
      <c r="FC2" s="14" t="s">
        <v>1578</v>
      </c>
      <c r="FD2" s="14" t="s">
        <v>1579</v>
      </c>
      <c r="FF2" s="23" t="s">
        <v>1576</v>
      </c>
      <c r="FG2" s="23" t="s">
        <v>1577</v>
      </c>
      <c r="FH2" s="23" t="s">
        <v>1578</v>
      </c>
      <c r="FI2" s="23" t="s">
        <v>1579</v>
      </c>
      <c r="FJ2" s="20"/>
      <c r="FK2" s="14" t="s">
        <v>1576</v>
      </c>
      <c r="FL2" s="14" t="s">
        <v>1577</v>
      </c>
      <c r="FM2" s="14" t="s">
        <v>1578</v>
      </c>
      <c r="FN2" s="14" t="s">
        <v>1579</v>
      </c>
      <c r="FP2" s="23" t="s">
        <v>1576</v>
      </c>
      <c r="FQ2" s="23" t="s">
        <v>1577</v>
      </c>
      <c r="FR2" s="23" t="s">
        <v>1578</v>
      </c>
      <c r="FS2" s="23" t="s">
        <v>1579</v>
      </c>
      <c r="FT2" s="20"/>
      <c r="FU2" s="14" t="s">
        <v>1582</v>
      </c>
      <c r="FV2" s="14" t="s">
        <v>1583</v>
      </c>
      <c r="FX2" s="23" t="s">
        <v>1582</v>
      </c>
      <c r="FY2" s="23" t="s">
        <v>1583</v>
      </c>
      <c r="FZ2" s="20"/>
      <c r="GC2" s="20"/>
      <c r="GD2" s="20"/>
    </row>
    <row r="3" spans="1:186" x14ac:dyDescent="0.25">
      <c r="A3" s="14">
        <v>1907</v>
      </c>
      <c r="B3" t="s">
        <v>160</v>
      </c>
      <c r="C3" t="s">
        <v>249</v>
      </c>
      <c r="D3" t="s">
        <v>331</v>
      </c>
      <c r="E3" t="s">
        <v>161</v>
      </c>
      <c r="F3" t="s">
        <v>470</v>
      </c>
      <c r="G3" s="10">
        <f>611+565+543+584+597</f>
        <v>2900</v>
      </c>
      <c r="J3" t="s">
        <v>470</v>
      </c>
      <c r="K3" t="s">
        <v>161</v>
      </c>
      <c r="L3" s="10">
        <v>1181</v>
      </c>
      <c r="N3" t="s">
        <v>337</v>
      </c>
      <c r="O3" s="10">
        <v>640</v>
      </c>
      <c r="Q3" s="10"/>
      <c r="T3" s="20"/>
      <c r="U3" s="20"/>
      <c r="V3" s="20"/>
      <c r="W3" s="20"/>
      <c r="X3" s="20"/>
      <c r="Y3" s="21"/>
      <c r="Z3" s="20"/>
      <c r="AA3" s="20"/>
      <c r="AB3" s="20"/>
      <c r="AC3" s="20"/>
      <c r="AD3" s="21"/>
      <c r="AE3" s="20"/>
      <c r="AF3" s="20"/>
      <c r="AG3" s="21"/>
      <c r="AH3" s="20"/>
      <c r="AI3" s="20"/>
      <c r="AJ3" s="29"/>
      <c r="AQ3" s="3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DM3" s="20"/>
      <c r="DN3" s="20"/>
      <c r="DO3" s="20"/>
      <c r="DP3" s="20"/>
      <c r="DU3" s="20"/>
      <c r="DV3" s="20"/>
      <c r="DW3" s="20"/>
      <c r="DX3" s="20"/>
      <c r="EC3" s="20"/>
      <c r="ED3" s="20"/>
      <c r="EE3" s="20"/>
      <c r="EF3" s="20"/>
      <c r="EL3" s="20"/>
      <c r="EM3" s="20"/>
      <c r="EN3" s="20"/>
      <c r="EO3" s="20"/>
      <c r="EP3" s="20"/>
      <c r="EV3" s="20"/>
      <c r="EW3" s="20"/>
      <c r="EX3" s="20"/>
      <c r="EY3" s="20"/>
      <c r="EZ3" s="20"/>
      <c r="FF3" s="20"/>
      <c r="FG3" s="20"/>
      <c r="FH3" s="20"/>
      <c r="FI3" s="20"/>
      <c r="FJ3" s="20"/>
      <c r="FP3" s="20"/>
      <c r="FQ3" s="20"/>
      <c r="FR3" s="20"/>
      <c r="FS3" s="20"/>
      <c r="FT3" s="20"/>
      <c r="FX3" s="20"/>
      <c r="FY3" s="20"/>
      <c r="FZ3" s="20"/>
      <c r="GC3" s="20"/>
      <c r="GD3" s="20"/>
    </row>
    <row r="4" spans="1:186" x14ac:dyDescent="0.25">
      <c r="A4" s="14">
        <v>1908</v>
      </c>
      <c r="B4" t="s">
        <v>161</v>
      </c>
      <c r="C4" t="s">
        <v>250</v>
      </c>
      <c r="D4" t="s">
        <v>332</v>
      </c>
      <c r="E4" t="s">
        <v>1589</v>
      </c>
      <c r="F4" t="s">
        <v>470</v>
      </c>
      <c r="G4" s="10">
        <f>582+548+536+603+569</f>
        <v>2838</v>
      </c>
      <c r="J4" t="s">
        <v>524</v>
      </c>
      <c r="K4" t="s">
        <v>589</v>
      </c>
      <c r="L4" s="10">
        <v>1234</v>
      </c>
      <c r="N4" t="s">
        <v>1590</v>
      </c>
      <c r="O4" s="10">
        <v>650</v>
      </c>
      <c r="P4" t="s">
        <v>1590</v>
      </c>
      <c r="Q4" s="10">
        <v>1848</v>
      </c>
      <c r="T4" s="20"/>
      <c r="U4" s="20"/>
      <c r="V4" s="20"/>
      <c r="W4" s="20"/>
      <c r="X4" s="20"/>
      <c r="Y4" s="21"/>
      <c r="Z4" s="20"/>
      <c r="AA4" s="20"/>
      <c r="AB4" s="20"/>
      <c r="AC4" s="20"/>
      <c r="AD4" s="21"/>
      <c r="AE4" s="20"/>
      <c r="AF4" s="20"/>
      <c r="AG4" s="21"/>
      <c r="AH4" s="20"/>
      <c r="AI4" s="20"/>
      <c r="AJ4" s="29"/>
      <c r="AQ4" s="30"/>
      <c r="AT4" s="30"/>
      <c r="AW4" s="30"/>
      <c r="AX4" s="15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DM4" s="20"/>
      <c r="DN4" s="20"/>
      <c r="DO4" s="20"/>
      <c r="DP4" s="20"/>
      <c r="DU4" s="20"/>
      <c r="DV4" s="20"/>
      <c r="DW4" s="20"/>
      <c r="DX4" s="20"/>
      <c r="EC4" s="20"/>
      <c r="ED4" s="20"/>
      <c r="EE4" s="20"/>
      <c r="EF4" s="20"/>
      <c r="EL4" s="20"/>
      <c r="EM4" s="20"/>
      <c r="EN4" s="20"/>
      <c r="EO4" s="20"/>
      <c r="EP4" s="20"/>
      <c r="EV4" s="20"/>
      <c r="EW4" s="20"/>
      <c r="EX4" s="20"/>
      <c r="EY4" s="20"/>
      <c r="EZ4" s="20"/>
      <c r="FF4" s="20"/>
      <c r="FG4" s="20"/>
      <c r="FH4" s="20"/>
      <c r="FI4" s="20"/>
      <c r="FJ4" s="20"/>
      <c r="FP4" s="20"/>
      <c r="FQ4" s="20"/>
      <c r="FR4" s="20"/>
      <c r="FS4" s="20"/>
      <c r="FT4" s="20"/>
      <c r="FX4" s="20"/>
      <c r="FY4" s="20"/>
      <c r="FZ4" s="20"/>
      <c r="GC4" s="20"/>
      <c r="GD4" s="20"/>
    </row>
    <row r="5" spans="1:186" x14ac:dyDescent="0.25">
      <c r="A5" s="14">
        <v>1909</v>
      </c>
      <c r="B5" t="s">
        <v>162</v>
      </c>
      <c r="C5" t="s">
        <v>251</v>
      </c>
      <c r="D5" t="s">
        <v>333</v>
      </c>
      <c r="E5" t="s">
        <v>402</v>
      </c>
      <c r="F5" t="s">
        <v>411</v>
      </c>
      <c r="G5" s="10">
        <f>556+627+479+537+629</f>
        <v>2828</v>
      </c>
      <c r="J5" t="s">
        <v>525</v>
      </c>
      <c r="K5" t="s">
        <v>160</v>
      </c>
      <c r="L5" s="10">
        <v>1200</v>
      </c>
      <c r="N5" t="s">
        <v>644</v>
      </c>
      <c r="O5" s="10">
        <v>659</v>
      </c>
      <c r="Q5" s="10"/>
      <c r="T5" s="20"/>
      <c r="U5" s="20"/>
      <c r="V5" s="20"/>
      <c r="W5" s="20"/>
      <c r="X5" s="20"/>
      <c r="Y5" s="22"/>
      <c r="Z5" s="20"/>
      <c r="AA5" s="20"/>
      <c r="AB5" s="20"/>
      <c r="AC5" s="20"/>
      <c r="AD5" s="22"/>
      <c r="AE5" s="20"/>
      <c r="AF5" s="20"/>
      <c r="AG5" s="22"/>
      <c r="AH5" s="20"/>
      <c r="AI5" s="20"/>
      <c r="AJ5" s="29"/>
      <c r="AQ5" s="30"/>
      <c r="AT5" s="30"/>
      <c r="AW5" s="30"/>
      <c r="AX5" s="15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DM5" s="20"/>
      <c r="DN5" s="20"/>
      <c r="DO5" s="20"/>
      <c r="DP5" s="20"/>
      <c r="DU5" s="20"/>
      <c r="DV5" s="20"/>
      <c r="DW5" s="20"/>
      <c r="DX5" s="20"/>
      <c r="EC5" s="20"/>
      <c r="ED5" s="20"/>
      <c r="EE5" s="20"/>
      <c r="EF5" s="20"/>
      <c r="EL5" s="20"/>
      <c r="EM5" s="20"/>
      <c r="EN5" s="20"/>
      <c r="EO5" s="20"/>
      <c r="EP5" s="20"/>
      <c r="EV5" s="20"/>
      <c r="EW5" s="20"/>
      <c r="EX5" s="20"/>
      <c r="EY5" s="20"/>
      <c r="EZ5" s="20"/>
      <c r="FF5" s="20"/>
      <c r="FG5" s="20"/>
      <c r="FH5" s="20"/>
      <c r="FI5" s="20"/>
      <c r="FJ5" s="20"/>
      <c r="FP5" s="20"/>
      <c r="FQ5" s="20"/>
      <c r="FR5" s="20"/>
      <c r="FS5" s="20"/>
      <c r="FT5" s="20"/>
      <c r="FX5" s="20"/>
      <c r="FY5" s="20"/>
      <c r="FZ5" s="20"/>
      <c r="GC5" s="20"/>
      <c r="GD5" s="20"/>
    </row>
    <row r="6" spans="1:186" x14ac:dyDescent="0.25">
      <c r="A6" s="14">
        <v>1910</v>
      </c>
      <c r="B6" t="s">
        <v>163</v>
      </c>
      <c r="C6" t="s">
        <v>252</v>
      </c>
      <c r="D6" t="s">
        <v>334</v>
      </c>
      <c r="E6" t="s">
        <v>403</v>
      </c>
      <c r="F6" t="s">
        <v>471</v>
      </c>
      <c r="G6" s="10">
        <f>581+585+573+588+561</f>
        <v>2888</v>
      </c>
      <c r="J6" t="s">
        <v>526</v>
      </c>
      <c r="K6" t="s">
        <v>590</v>
      </c>
      <c r="L6" s="10">
        <v>1234</v>
      </c>
      <c r="N6" t="s">
        <v>645</v>
      </c>
      <c r="O6" s="10">
        <v>646</v>
      </c>
      <c r="Q6" s="10"/>
      <c r="T6" s="20"/>
      <c r="U6" s="20"/>
      <c r="V6" s="20"/>
      <c r="W6" s="20"/>
      <c r="X6" s="20"/>
      <c r="Y6" s="22"/>
      <c r="Z6" s="20"/>
      <c r="AA6" s="20"/>
      <c r="AB6" s="20"/>
      <c r="AC6" s="20"/>
      <c r="AD6" s="22"/>
      <c r="AE6" s="20"/>
      <c r="AF6" s="20"/>
      <c r="AG6" s="22"/>
      <c r="AH6" s="20"/>
      <c r="AI6" s="20"/>
      <c r="AJ6" s="29"/>
      <c r="AQ6" s="30"/>
      <c r="AT6" s="30"/>
      <c r="AW6" s="30"/>
      <c r="AX6" s="15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DM6" s="20"/>
      <c r="DN6" s="20"/>
      <c r="DO6" s="20"/>
      <c r="DP6" s="20"/>
      <c r="DU6" s="20"/>
      <c r="DV6" s="20"/>
      <c r="DW6" s="20"/>
      <c r="DX6" s="20"/>
      <c r="EC6" s="20"/>
      <c r="ED6" s="20"/>
      <c r="EE6" s="20"/>
      <c r="EF6" s="20"/>
      <c r="EL6" s="20"/>
      <c r="EM6" s="20"/>
      <c r="EN6" s="20"/>
      <c r="EO6" s="20"/>
      <c r="EP6" s="20"/>
      <c r="EV6" s="20"/>
      <c r="EW6" s="20"/>
      <c r="EX6" s="20"/>
      <c r="EY6" s="20"/>
      <c r="EZ6" s="20"/>
      <c r="FF6" s="20"/>
      <c r="FG6" s="20"/>
      <c r="FH6" s="20"/>
      <c r="FI6" s="20"/>
      <c r="FJ6" s="20"/>
      <c r="FP6" s="20"/>
      <c r="FQ6" s="20"/>
      <c r="FR6" s="20"/>
      <c r="FS6" s="20"/>
      <c r="FT6" s="20"/>
      <c r="FX6" s="20"/>
      <c r="FY6" s="20"/>
      <c r="FZ6" s="20"/>
      <c r="GC6" s="20"/>
      <c r="GD6" s="20"/>
    </row>
    <row r="7" spans="1:186" x14ac:dyDescent="0.25">
      <c r="A7" s="14">
        <v>1911</v>
      </c>
      <c r="B7" t="s">
        <v>164</v>
      </c>
      <c r="C7" t="s">
        <v>253</v>
      </c>
      <c r="D7" t="s">
        <v>335</v>
      </c>
      <c r="E7" t="s">
        <v>404</v>
      </c>
      <c r="F7" t="s">
        <v>472</v>
      </c>
      <c r="G7" s="10">
        <f>530+626+579+602+550</f>
        <v>2887</v>
      </c>
      <c r="J7" t="s">
        <v>473</v>
      </c>
      <c r="K7" t="s">
        <v>528</v>
      </c>
      <c r="L7" s="10">
        <v>1204</v>
      </c>
      <c r="N7" t="s">
        <v>410</v>
      </c>
      <c r="O7" s="10">
        <v>656</v>
      </c>
      <c r="Q7" s="10"/>
      <c r="T7" s="20"/>
      <c r="U7" s="20"/>
      <c r="V7" s="20"/>
      <c r="W7" s="20"/>
      <c r="X7" s="20"/>
      <c r="Y7" s="22"/>
      <c r="Z7" s="20"/>
      <c r="AA7" s="20"/>
      <c r="AB7" s="20"/>
      <c r="AC7" s="20"/>
      <c r="AD7" s="22"/>
      <c r="AE7" s="20"/>
      <c r="AF7" s="20"/>
      <c r="AG7" s="22"/>
      <c r="AH7" s="20"/>
      <c r="AI7" s="20"/>
      <c r="AJ7" s="29"/>
      <c r="AQ7" s="30"/>
      <c r="AT7" s="30"/>
      <c r="AW7" s="30"/>
      <c r="AX7" s="15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DM7" s="20"/>
      <c r="DN7" s="20"/>
      <c r="DO7" s="20"/>
      <c r="DP7" s="20"/>
      <c r="DU7" s="20"/>
      <c r="DV7" s="20"/>
      <c r="DW7" s="20"/>
      <c r="DX7" s="20"/>
      <c r="EC7" s="20"/>
      <c r="ED7" s="20"/>
      <c r="EE7" s="20"/>
      <c r="EF7" s="20"/>
      <c r="EL7" s="20"/>
      <c r="EM7" s="20"/>
      <c r="EN7" s="20"/>
      <c r="EO7" s="20"/>
      <c r="EP7" s="20"/>
      <c r="EV7" s="20"/>
      <c r="EW7" s="20"/>
      <c r="EX7" s="20"/>
      <c r="EY7" s="20"/>
      <c r="EZ7" s="20"/>
      <c r="FF7" s="20"/>
      <c r="FG7" s="20"/>
      <c r="FH7" s="20"/>
      <c r="FI7" s="20"/>
      <c r="FJ7" s="20"/>
      <c r="FP7" s="20"/>
      <c r="FQ7" s="20"/>
      <c r="FR7" s="20"/>
      <c r="FS7" s="20"/>
      <c r="FT7" s="20"/>
      <c r="FX7" s="20"/>
      <c r="FY7" s="20"/>
      <c r="FZ7" s="20"/>
      <c r="GC7" s="20"/>
      <c r="GD7" s="20"/>
    </row>
    <row r="8" spans="1:186" x14ac:dyDescent="0.25">
      <c r="A8" s="14">
        <v>1912</v>
      </c>
      <c r="B8" t="s">
        <v>165</v>
      </c>
      <c r="C8" t="s">
        <v>163</v>
      </c>
      <c r="D8" t="s">
        <v>166</v>
      </c>
      <c r="E8" t="s">
        <v>405</v>
      </c>
      <c r="F8" t="s">
        <v>473</v>
      </c>
      <c r="G8" s="10">
        <f>474+575+556+601+520</f>
        <v>2726</v>
      </c>
      <c r="J8" t="s">
        <v>473</v>
      </c>
      <c r="K8" t="s">
        <v>528</v>
      </c>
      <c r="L8" s="10">
        <v>1232</v>
      </c>
      <c r="N8" t="s">
        <v>161</v>
      </c>
      <c r="O8" s="10">
        <v>658</v>
      </c>
      <c r="Q8" s="10"/>
      <c r="T8" s="20"/>
      <c r="U8" s="20"/>
      <c r="V8" s="20"/>
      <c r="W8" s="20"/>
      <c r="X8" s="20"/>
      <c r="Y8" s="22"/>
      <c r="Z8" s="20"/>
      <c r="AA8" s="20"/>
      <c r="AB8" s="20"/>
      <c r="AC8" s="20"/>
      <c r="AD8" s="22"/>
      <c r="AE8" s="20"/>
      <c r="AF8" s="20"/>
      <c r="AG8" s="22"/>
      <c r="AH8" s="20"/>
      <c r="AI8" s="20"/>
      <c r="AJ8" s="29"/>
      <c r="AQ8" s="30"/>
      <c r="AT8" s="30"/>
      <c r="AW8" s="30"/>
      <c r="AX8" s="15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DM8" s="20"/>
      <c r="DN8" s="20"/>
      <c r="DO8" s="20"/>
      <c r="DP8" s="20"/>
      <c r="DU8" s="20"/>
      <c r="DV8" s="20"/>
      <c r="DW8" s="20"/>
      <c r="DX8" s="20"/>
      <c r="EC8" s="20"/>
      <c r="ED8" s="20"/>
      <c r="EE8" s="20"/>
      <c r="EF8" s="20"/>
      <c r="EL8" s="20"/>
      <c r="EM8" s="20"/>
      <c r="EN8" s="20"/>
      <c r="EO8" s="20"/>
      <c r="EP8" s="20"/>
      <c r="EV8" s="20"/>
      <c r="EW8" s="20"/>
      <c r="EX8" s="20"/>
      <c r="EY8" s="20"/>
      <c r="EZ8" s="20"/>
      <c r="FF8" s="20"/>
      <c r="FG8" s="20"/>
      <c r="FH8" s="20"/>
      <c r="FI8" s="20"/>
      <c r="FJ8" s="20"/>
      <c r="FP8" s="20"/>
      <c r="FQ8" s="20"/>
      <c r="FR8" s="20"/>
      <c r="FS8" s="20"/>
      <c r="FT8" s="20"/>
      <c r="FX8" s="20"/>
      <c r="FY8" s="20"/>
      <c r="FZ8" s="20"/>
      <c r="GC8" s="20"/>
      <c r="GD8" s="20"/>
    </row>
    <row r="9" spans="1:186" x14ac:dyDescent="0.25">
      <c r="A9" s="14">
        <v>1913</v>
      </c>
      <c r="B9" t="s">
        <v>166</v>
      </c>
      <c r="C9" t="s">
        <v>254</v>
      </c>
      <c r="D9" t="s">
        <v>336</v>
      </c>
      <c r="E9" t="s">
        <v>406</v>
      </c>
      <c r="F9" t="s">
        <v>474</v>
      </c>
      <c r="G9" s="10">
        <f>504+497+593+519+602</f>
        <v>2715</v>
      </c>
      <c r="J9" t="s">
        <v>475</v>
      </c>
      <c r="K9" t="s">
        <v>591</v>
      </c>
      <c r="L9" s="10">
        <v>1166</v>
      </c>
      <c r="N9" t="s">
        <v>646</v>
      </c>
      <c r="O9" s="10">
        <v>624</v>
      </c>
      <c r="P9" t="s">
        <v>475</v>
      </c>
      <c r="Q9" s="10">
        <v>1810</v>
      </c>
      <c r="T9" s="20"/>
      <c r="U9" s="20"/>
      <c r="V9" s="20"/>
      <c r="W9" s="20"/>
      <c r="X9" s="20"/>
      <c r="Y9" s="22"/>
      <c r="Z9" s="20"/>
      <c r="AA9" s="20"/>
      <c r="AB9" s="20"/>
      <c r="AC9" s="20"/>
      <c r="AD9" s="22"/>
      <c r="AE9" s="20"/>
      <c r="AF9" s="20"/>
      <c r="AG9" s="22"/>
      <c r="AH9" s="20"/>
      <c r="AI9" s="20"/>
      <c r="AJ9" s="29"/>
      <c r="AQ9" s="30"/>
      <c r="AT9" s="30"/>
      <c r="AW9" s="30"/>
      <c r="AX9" s="15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DM9" s="20"/>
      <c r="DN9" s="20"/>
      <c r="DO9" s="20"/>
      <c r="DP9" s="20"/>
      <c r="DU9" s="20"/>
      <c r="DV9" s="20"/>
      <c r="DW9" s="20"/>
      <c r="DX9" s="20"/>
      <c r="EC9" s="20"/>
      <c r="ED9" s="20"/>
      <c r="EE9" s="20"/>
      <c r="EF9" s="20"/>
      <c r="EL9" s="20"/>
      <c r="EM9" s="20"/>
      <c r="EN9" s="20"/>
      <c r="EO9" s="20"/>
      <c r="EP9" s="20"/>
      <c r="EV9" s="20"/>
      <c r="EW9" s="20"/>
      <c r="EX9" s="20"/>
      <c r="EY9" s="20"/>
      <c r="EZ9" s="20"/>
      <c r="FF9" s="20"/>
      <c r="FG9" s="20"/>
      <c r="FH9" s="20"/>
      <c r="FI9" s="20"/>
      <c r="FJ9" s="20"/>
      <c r="FP9" s="20"/>
      <c r="FQ9" s="20"/>
      <c r="FR9" s="20"/>
      <c r="FS9" s="20"/>
      <c r="FT9" s="20"/>
      <c r="FX9" s="20"/>
      <c r="FY9" s="20"/>
      <c r="FZ9" s="20"/>
      <c r="GC9" s="20"/>
      <c r="GD9" s="20"/>
    </row>
    <row r="10" spans="1:186" x14ac:dyDescent="0.25">
      <c r="A10" s="14">
        <v>1914</v>
      </c>
      <c r="B10" t="s">
        <v>167</v>
      </c>
      <c r="C10" t="s">
        <v>250</v>
      </c>
      <c r="D10" t="s">
        <v>337</v>
      </c>
      <c r="E10" t="s">
        <v>179</v>
      </c>
      <c r="F10" t="s">
        <v>470</v>
      </c>
      <c r="G10" s="10">
        <v>2782</v>
      </c>
      <c r="J10" t="s">
        <v>181</v>
      </c>
      <c r="K10" t="s">
        <v>592</v>
      </c>
      <c r="L10" s="10">
        <v>1175</v>
      </c>
      <c r="N10" t="s">
        <v>335</v>
      </c>
      <c r="O10" s="10">
        <v>643</v>
      </c>
      <c r="P10" t="s">
        <v>475</v>
      </c>
      <c r="Q10" s="10">
        <v>1904</v>
      </c>
      <c r="T10" s="20"/>
      <c r="U10" s="20"/>
      <c r="V10" s="20"/>
      <c r="W10" s="20"/>
      <c r="X10" s="20"/>
      <c r="Y10" s="22"/>
      <c r="Z10" s="20"/>
      <c r="AA10" s="20"/>
      <c r="AB10" s="20"/>
      <c r="AC10" s="20"/>
      <c r="AD10" s="22"/>
      <c r="AE10" s="20"/>
      <c r="AF10" s="20"/>
      <c r="AG10" s="22"/>
      <c r="AH10" s="20"/>
      <c r="AI10" s="20"/>
      <c r="AJ10" s="22"/>
      <c r="AQ10" s="30"/>
      <c r="AT10" s="30"/>
      <c r="AW10" s="30"/>
      <c r="AX10" s="15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DM10" s="20"/>
      <c r="DN10" s="20"/>
      <c r="DO10" s="20"/>
      <c r="DP10" s="20"/>
      <c r="DU10" s="20"/>
      <c r="DV10" s="20"/>
      <c r="DW10" s="20"/>
      <c r="DX10" s="20"/>
      <c r="EC10" s="20"/>
      <c r="ED10" s="20"/>
      <c r="EE10" s="20"/>
      <c r="EF10" s="20"/>
      <c r="EL10" s="20"/>
      <c r="EM10" s="20"/>
      <c r="EN10" s="20"/>
      <c r="EO10" s="20"/>
      <c r="EP10" s="20"/>
      <c r="EV10" s="20"/>
      <c r="EW10" s="20"/>
      <c r="EX10" s="20"/>
      <c r="EY10" s="20"/>
      <c r="EZ10" s="20"/>
      <c r="FF10" s="20"/>
      <c r="FG10" s="20"/>
      <c r="FH10" s="20"/>
      <c r="FI10" s="20"/>
      <c r="FJ10" s="20"/>
      <c r="FP10" s="20"/>
      <c r="FQ10" s="20"/>
      <c r="FR10" s="20"/>
      <c r="FS10" s="20"/>
      <c r="FT10" s="20"/>
      <c r="FX10" s="20"/>
      <c r="FY10" s="20"/>
      <c r="FZ10" s="20"/>
      <c r="GC10" s="20"/>
      <c r="GD10" s="20"/>
    </row>
    <row r="11" spans="1:186" x14ac:dyDescent="0.25">
      <c r="A11" s="14">
        <v>1915</v>
      </c>
      <c r="B11" t="s">
        <v>168</v>
      </c>
      <c r="C11" t="s">
        <v>255</v>
      </c>
      <c r="D11" t="s">
        <v>178</v>
      </c>
      <c r="E11" t="s">
        <v>407</v>
      </c>
      <c r="F11" t="s">
        <v>163</v>
      </c>
      <c r="G11" s="10">
        <f>571+561+612+565+591</f>
        <v>2900</v>
      </c>
      <c r="J11" t="s">
        <v>527</v>
      </c>
      <c r="K11" t="s">
        <v>593</v>
      </c>
      <c r="L11" s="10">
        <v>1211</v>
      </c>
      <c r="N11" t="s">
        <v>1591</v>
      </c>
      <c r="O11" s="10">
        <v>651</v>
      </c>
      <c r="Q11" s="10"/>
      <c r="T11" s="20"/>
      <c r="U11" s="20"/>
      <c r="V11" s="20"/>
      <c r="W11" s="20"/>
      <c r="X11" s="20"/>
      <c r="Y11" s="22"/>
      <c r="Z11" s="20"/>
      <c r="AA11" s="20"/>
      <c r="AB11" s="20"/>
      <c r="AC11" s="20"/>
      <c r="AD11" s="22"/>
      <c r="AE11" s="20"/>
      <c r="AF11" s="20"/>
      <c r="AG11" s="22"/>
      <c r="AH11" s="20"/>
      <c r="AI11" s="20"/>
      <c r="AJ11" s="22"/>
      <c r="AQ11" s="30"/>
      <c r="AT11" s="30"/>
      <c r="AW11" s="30"/>
      <c r="AX11" s="15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DM11" s="20"/>
      <c r="DN11" s="20"/>
      <c r="DO11" s="20"/>
      <c r="DP11" s="20"/>
      <c r="DU11" s="20"/>
      <c r="DV11" s="20"/>
      <c r="DW11" s="20"/>
      <c r="DX11" s="20"/>
      <c r="EC11" s="20"/>
      <c r="ED11" s="20"/>
      <c r="EE11" s="20"/>
      <c r="EF11" s="20"/>
      <c r="EL11" s="20"/>
      <c r="EM11" s="20"/>
      <c r="EN11" s="20"/>
      <c r="EO11" s="20"/>
      <c r="EP11" s="20"/>
      <c r="EV11" s="20"/>
      <c r="EW11" s="20"/>
      <c r="EX11" s="20"/>
      <c r="EY11" s="20"/>
      <c r="EZ11" s="20"/>
      <c r="FF11" s="20"/>
      <c r="FG11" s="20"/>
      <c r="FH11" s="20"/>
      <c r="FI11" s="20"/>
      <c r="FJ11" s="20"/>
      <c r="FP11" s="20"/>
      <c r="FQ11" s="20"/>
      <c r="FR11" s="20"/>
      <c r="FS11" s="20"/>
      <c r="FT11" s="20"/>
      <c r="FX11" s="20"/>
      <c r="FY11" s="20"/>
      <c r="FZ11" s="20"/>
      <c r="GC11" s="20"/>
      <c r="GD11" s="20"/>
    </row>
    <row r="12" spans="1:186" x14ac:dyDescent="0.25">
      <c r="A12" s="14">
        <v>1916</v>
      </c>
      <c r="B12" t="s">
        <v>169</v>
      </c>
      <c r="C12" t="s">
        <v>256</v>
      </c>
      <c r="D12" t="s">
        <v>338</v>
      </c>
      <c r="E12" t="s">
        <v>262</v>
      </c>
      <c r="F12" t="s">
        <v>475</v>
      </c>
      <c r="G12" s="10">
        <f>662+666+550+620+592</f>
        <v>3090</v>
      </c>
      <c r="J12" t="s">
        <v>472</v>
      </c>
      <c r="K12" t="s">
        <v>335</v>
      </c>
      <c r="L12" s="10">
        <v>1221</v>
      </c>
      <c r="N12" t="s">
        <v>165</v>
      </c>
      <c r="O12" s="10">
        <v>649</v>
      </c>
      <c r="Q12" s="10"/>
      <c r="T12" s="20"/>
      <c r="U12" s="20"/>
      <c r="V12" s="20"/>
      <c r="W12" s="20"/>
      <c r="X12" s="20"/>
      <c r="Y12" s="22"/>
      <c r="Z12" s="20"/>
      <c r="AA12" s="20"/>
      <c r="AB12" s="20"/>
      <c r="AC12" s="20"/>
      <c r="AD12" s="22"/>
      <c r="AE12" s="20"/>
      <c r="AF12" s="20"/>
      <c r="AG12" s="22"/>
      <c r="AH12" s="20"/>
      <c r="AI12" s="20"/>
      <c r="AJ12" s="22"/>
      <c r="AQ12" s="30"/>
      <c r="AT12" s="30"/>
      <c r="AW12" s="30"/>
      <c r="AX12" s="15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DM12" s="20"/>
      <c r="DN12" s="20"/>
      <c r="DO12" s="20"/>
      <c r="DP12" s="20"/>
      <c r="DU12" s="20"/>
      <c r="DV12" s="20"/>
      <c r="DW12" s="20"/>
      <c r="DX12" s="20"/>
      <c r="EC12" s="20"/>
      <c r="ED12" s="20"/>
      <c r="EE12" s="20"/>
      <c r="EF12" s="20"/>
      <c r="EL12" s="20"/>
      <c r="EM12" s="20"/>
      <c r="EN12" s="20"/>
      <c r="EO12" s="20"/>
      <c r="EP12" s="20"/>
      <c r="EV12" s="20"/>
      <c r="EW12" s="20"/>
      <c r="EX12" s="20"/>
      <c r="EY12" s="20"/>
      <c r="EZ12" s="20"/>
      <c r="FF12" s="20"/>
      <c r="FG12" s="20"/>
      <c r="FH12" s="20"/>
      <c r="FI12" s="20"/>
      <c r="FJ12" s="20"/>
      <c r="FP12" s="20"/>
      <c r="FQ12" s="20"/>
      <c r="FR12" s="20"/>
      <c r="FS12" s="20"/>
      <c r="FT12" s="20"/>
      <c r="FX12" s="20"/>
      <c r="FY12" s="20"/>
      <c r="FZ12" s="20"/>
      <c r="GC12" s="20"/>
      <c r="GD12" s="20"/>
    </row>
    <row r="13" spans="1:186" x14ac:dyDescent="0.25">
      <c r="A13" s="14">
        <v>1917</v>
      </c>
      <c r="B13" t="s">
        <v>170</v>
      </c>
      <c r="C13" t="s">
        <v>257</v>
      </c>
      <c r="D13" t="s">
        <v>339</v>
      </c>
      <c r="E13" t="s">
        <v>408</v>
      </c>
      <c r="F13" t="s">
        <v>476</v>
      </c>
      <c r="G13" s="10">
        <f>601+597+581+561+564</f>
        <v>2904</v>
      </c>
      <c r="J13" t="s">
        <v>259</v>
      </c>
      <c r="K13" t="s">
        <v>163</v>
      </c>
      <c r="L13" s="10">
        <v>1266</v>
      </c>
      <c r="N13" t="s">
        <v>647</v>
      </c>
      <c r="O13" s="10">
        <v>649</v>
      </c>
      <c r="Q13" s="10"/>
      <c r="T13" s="20"/>
      <c r="U13" s="20"/>
      <c r="V13" s="20"/>
      <c r="W13" s="20"/>
      <c r="X13" s="20"/>
      <c r="Y13" s="22"/>
      <c r="Z13" s="20"/>
      <c r="AA13" s="20"/>
      <c r="AB13" s="20"/>
      <c r="AC13" s="20"/>
      <c r="AD13" s="22"/>
      <c r="AE13" s="20"/>
      <c r="AF13" s="20"/>
      <c r="AG13" s="22"/>
      <c r="AH13" s="20"/>
      <c r="AI13" s="20"/>
      <c r="AJ13" s="22"/>
      <c r="AQ13" s="30"/>
      <c r="AT13" s="30"/>
      <c r="AW13" s="30"/>
      <c r="AX13" s="15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DM13" s="20"/>
      <c r="DN13" s="20"/>
      <c r="DO13" s="20"/>
      <c r="DP13" s="20"/>
      <c r="DU13" s="20"/>
      <c r="DV13" s="20"/>
      <c r="DW13" s="20"/>
      <c r="DX13" s="20"/>
      <c r="EC13" s="20"/>
      <c r="ED13" s="20"/>
      <c r="EE13" s="20"/>
      <c r="EF13" s="20"/>
      <c r="EL13" s="20"/>
      <c r="EM13" s="20"/>
      <c r="EN13" s="20"/>
      <c r="EO13" s="20"/>
      <c r="EP13" s="20"/>
      <c r="EV13" s="20"/>
      <c r="EW13" s="20"/>
      <c r="EX13" s="20"/>
      <c r="EY13" s="20"/>
      <c r="EZ13" s="20"/>
      <c r="FF13" s="20"/>
      <c r="FG13" s="20"/>
      <c r="FH13" s="20"/>
      <c r="FI13" s="20"/>
      <c r="FJ13" s="20"/>
      <c r="FP13" s="20"/>
      <c r="FQ13" s="20"/>
      <c r="FR13" s="20"/>
      <c r="FS13" s="20"/>
      <c r="FT13" s="20"/>
      <c r="FX13" s="20"/>
      <c r="FY13" s="20"/>
      <c r="FZ13" s="20"/>
      <c r="GC13" s="20"/>
      <c r="GD13" s="20"/>
    </row>
    <row r="14" spans="1:186" x14ac:dyDescent="0.25">
      <c r="A14" s="14">
        <v>1918</v>
      </c>
      <c r="B14" t="s">
        <v>171</v>
      </c>
      <c r="C14" t="s">
        <v>258</v>
      </c>
      <c r="D14" t="s">
        <v>340</v>
      </c>
      <c r="E14" t="s">
        <v>409</v>
      </c>
      <c r="F14" t="s">
        <v>338</v>
      </c>
      <c r="G14" s="10">
        <f>607+571+609+614+578</f>
        <v>2979</v>
      </c>
      <c r="J14" t="s">
        <v>409</v>
      </c>
      <c r="K14" t="s">
        <v>171</v>
      </c>
      <c r="L14" s="10">
        <v>1244</v>
      </c>
      <c r="N14" t="s">
        <v>163</v>
      </c>
      <c r="O14" s="10">
        <v>655</v>
      </c>
      <c r="Q14" s="10"/>
      <c r="T14" s="20"/>
      <c r="U14" s="20"/>
      <c r="V14" s="20"/>
      <c r="W14" s="20"/>
      <c r="X14" s="20"/>
      <c r="Y14" s="22"/>
      <c r="Z14" s="20"/>
      <c r="AA14" s="20"/>
      <c r="AB14" s="20"/>
      <c r="AC14" s="20"/>
      <c r="AD14" s="22"/>
      <c r="AE14" s="20"/>
      <c r="AF14" s="20"/>
      <c r="AG14" s="22"/>
      <c r="AH14" s="20"/>
      <c r="AI14" s="20"/>
      <c r="AJ14" s="29"/>
      <c r="AQ14" s="30"/>
      <c r="AT14" s="30"/>
      <c r="AW14" s="30"/>
      <c r="AX14" s="15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DM14" s="20"/>
      <c r="DN14" s="20"/>
      <c r="DO14" s="20"/>
      <c r="DP14" s="20"/>
      <c r="DU14" s="20"/>
      <c r="DV14" s="20"/>
      <c r="DW14" s="20"/>
      <c r="DX14" s="20"/>
      <c r="EC14" s="20"/>
      <c r="ED14" s="20"/>
      <c r="EE14" s="20"/>
      <c r="EF14" s="20"/>
      <c r="EL14" s="20"/>
      <c r="EM14" s="20"/>
      <c r="EN14" s="20"/>
      <c r="EO14" s="20"/>
      <c r="EP14" s="20"/>
      <c r="EV14" s="20"/>
      <c r="EW14" s="20"/>
      <c r="EX14" s="20"/>
      <c r="EY14" s="20"/>
      <c r="EZ14" s="20"/>
      <c r="FF14" s="20"/>
      <c r="FG14" s="20"/>
      <c r="FH14" s="20"/>
      <c r="FI14" s="20"/>
      <c r="FJ14" s="20"/>
      <c r="FP14" s="20"/>
      <c r="FQ14" s="20"/>
      <c r="FR14" s="20"/>
      <c r="FS14" s="20"/>
      <c r="FT14" s="20"/>
      <c r="FX14" s="20"/>
      <c r="FY14" s="20"/>
      <c r="FZ14" s="20"/>
      <c r="GC14" s="20"/>
      <c r="GD14" s="20"/>
    </row>
    <row r="15" spans="1:186" x14ac:dyDescent="0.25">
      <c r="A15" s="14">
        <v>1919</v>
      </c>
      <c r="B15" t="s">
        <v>172</v>
      </c>
      <c r="C15" t="s">
        <v>169</v>
      </c>
      <c r="D15" t="s">
        <v>341</v>
      </c>
      <c r="E15" t="s">
        <v>410</v>
      </c>
      <c r="F15" t="s">
        <v>262</v>
      </c>
      <c r="G15" s="10">
        <v>3075</v>
      </c>
      <c r="J15" t="s">
        <v>528</v>
      </c>
      <c r="K15" t="s">
        <v>473</v>
      </c>
      <c r="L15" s="10">
        <v>1311</v>
      </c>
      <c r="N15" t="s">
        <v>648</v>
      </c>
      <c r="O15" s="10">
        <v>677</v>
      </c>
      <c r="P15" t="s">
        <v>172</v>
      </c>
      <c r="Q15" s="10">
        <f>683+676+563</f>
        <v>1922</v>
      </c>
      <c r="T15" s="20"/>
      <c r="U15" s="20"/>
      <c r="V15" s="20"/>
      <c r="W15" s="20"/>
      <c r="X15" s="20"/>
      <c r="Y15" s="22"/>
      <c r="Z15" s="20"/>
      <c r="AA15" s="20"/>
      <c r="AB15" s="20"/>
      <c r="AC15" s="20"/>
      <c r="AD15" s="22"/>
      <c r="AE15" s="20"/>
      <c r="AF15" s="20"/>
      <c r="AG15" s="22"/>
      <c r="AH15" s="20"/>
      <c r="AI15" s="20"/>
      <c r="AJ15" s="29"/>
      <c r="AQ15" s="30"/>
      <c r="AT15" s="30"/>
      <c r="AW15" s="30"/>
      <c r="AX15" s="15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DM15" s="20"/>
      <c r="DN15" s="20"/>
      <c r="DO15" s="20"/>
      <c r="DP15" s="20"/>
      <c r="DU15" s="20"/>
      <c r="DV15" s="20"/>
      <c r="DW15" s="20"/>
      <c r="DX15" s="20"/>
      <c r="EC15" s="20"/>
      <c r="ED15" s="20"/>
      <c r="EE15" s="20"/>
      <c r="EF15" s="20"/>
      <c r="EL15" s="20"/>
      <c r="EM15" s="20"/>
      <c r="EN15" s="20"/>
      <c r="EO15" s="20"/>
      <c r="EP15" s="20"/>
      <c r="EV15" s="20"/>
      <c r="EW15" s="20"/>
      <c r="EX15" s="20"/>
      <c r="EY15" s="20"/>
      <c r="EZ15" s="20"/>
      <c r="FF15" s="20"/>
      <c r="FG15" s="20"/>
      <c r="FH15" s="20"/>
      <c r="FI15" s="20"/>
      <c r="FJ15" s="20"/>
      <c r="FP15" s="20"/>
      <c r="FQ15" s="20"/>
      <c r="FR15" s="20"/>
      <c r="FS15" s="20"/>
      <c r="FT15" s="20"/>
      <c r="FX15" s="20"/>
      <c r="FY15" s="20"/>
      <c r="FZ15" s="20"/>
      <c r="GC15" s="20"/>
      <c r="GD15" s="20"/>
    </row>
    <row r="16" spans="1:186" x14ac:dyDescent="0.25">
      <c r="A16" s="14">
        <v>1920</v>
      </c>
      <c r="B16" t="s">
        <v>173</v>
      </c>
      <c r="C16" t="s">
        <v>176</v>
      </c>
      <c r="D16" t="s">
        <v>342</v>
      </c>
      <c r="E16" t="s">
        <v>343</v>
      </c>
      <c r="F16" t="s">
        <v>475</v>
      </c>
      <c r="G16" s="10">
        <f>587+607+626+549+628</f>
        <v>2997</v>
      </c>
      <c r="J16" t="s">
        <v>475</v>
      </c>
      <c r="K16" t="s">
        <v>173</v>
      </c>
      <c r="L16" s="10">
        <v>1229</v>
      </c>
      <c r="N16" t="s">
        <v>649</v>
      </c>
      <c r="O16" s="10">
        <v>612</v>
      </c>
      <c r="Q16" s="10"/>
      <c r="T16" s="20"/>
      <c r="U16" s="20"/>
      <c r="V16" s="20"/>
      <c r="W16" s="20"/>
      <c r="X16" s="20"/>
      <c r="Y16" s="22"/>
      <c r="Z16" s="20"/>
      <c r="AA16" s="20"/>
      <c r="AB16" s="20"/>
      <c r="AC16" s="20"/>
      <c r="AD16" s="22"/>
      <c r="AE16" s="20"/>
      <c r="AF16" s="20"/>
      <c r="AG16" s="22"/>
      <c r="AH16" s="20"/>
      <c r="AI16" s="20"/>
      <c r="AJ16" s="29"/>
      <c r="AQ16" s="30"/>
      <c r="AT16" s="30"/>
      <c r="AW16" s="30"/>
      <c r="AX16" s="15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DM16" s="20"/>
      <c r="DN16" s="20"/>
      <c r="DO16" s="20"/>
      <c r="DP16" s="20"/>
      <c r="DU16" s="20"/>
      <c r="DV16" s="20"/>
      <c r="DW16" s="20"/>
      <c r="DX16" s="20"/>
      <c r="EC16" s="20"/>
      <c r="ED16" s="20"/>
      <c r="EE16" s="20"/>
      <c r="EF16" s="20"/>
      <c r="EL16" s="20"/>
      <c r="EM16" s="20"/>
      <c r="EN16" s="20"/>
      <c r="EO16" s="20"/>
      <c r="EP16" s="20"/>
      <c r="EV16" s="20"/>
      <c r="EW16" s="20"/>
      <c r="EX16" s="20"/>
      <c r="EY16" s="20"/>
      <c r="EZ16" s="20"/>
      <c r="FF16" s="20"/>
      <c r="FG16" s="20"/>
      <c r="FH16" s="20"/>
      <c r="FI16" s="20"/>
      <c r="FJ16" s="20"/>
      <c r="FP16" s="20"/>
      <c r="FQ16" s="20"/>
      <c r="FR16" s="20"/>
      <c r="FS16" s="20"/>
      <c r="FT16" s="20"/>
      <c r="FX16" s="20"/>
      <c r="FY16" s="20"/>
      <c r="FZ16" s="20"/>
      <c r="GC16" s="20"/>
      <c r="GD16" s="20"/>
    </row>
    <row r="17" spans="1:186" x14ac:dyDescent="0.25">
      <c r="A17" s="14">
        <v>1921</v>
      </c>
      <c r="B17" t="s">
        <v>174</v>
      </c>
      <c r="C17" t="s">
        <v>259</v>
      </c>
      <c r="D17" t="s">
        <v>173</v>
      </c>
      <c r="E17" t="s">
        <v>256</v>
      </c>
      <c r="F17" t="s">
        <v>477</v>
      </c>
      <c r="G17" s="10">
        <f>988+937+995</f>
        <v>2920</v>
      </c>
      <c r="J17" t="s">
        <v>529</v>
      </c>
      <c r="K17" t="s">
        <v>594</v>
      </c>
      <c r="L17" s="10">
        <v>1227</v>
      </c>
      <c r="N17" t="s">
        <v>650</v>
      </c>
      <c r="O17" s="10">
        <v>683</v>
      </c>
      <c r="Q17" s="10"/>
      <c r="T17" s="20"/>
      <c r="U17" s="20"/>
      <c r="V17" s="20"/>
      <c r="W17" s="20"/>
      <c r="X17" s="20"/>
      <c r="Y17" s="22"/>
      <c r="Z17" s="20"/>
      <c r="AA17" s="20"/>
      <c r="AB17" s="20"/>
      <c r="AC17" s="20"/>
      <c r="AD17" s="22"/>
      <c r="AE17" s="20"/>
      <c r="AF17" s="20"/>
      <c r="AG17" s="22"/>
      <c r="AH17" s="20"/>
      <c r="AI17" s="20"/>
      <c r="AJ17" s="22"/>
      <c r="AQ17" s="30"/>
      <c r="AT17" s="30"/>
      <c r="AW17" s="30"/>
      <c r="AX17" s="15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DM17" s="20"/>
      <c r="DN17" s="20"/>
      <c r="DO17" s="20"/>
      <c r="DP17" s="20"/>
      <c r="DU17" s="20"/>
      <c r="DV17" s="20"/>
      <c r="DW17" s="20"/>
      <c r="DX17" s="20"/>
      <c r="EC17" s="20"/>
      <c r="ED17" s="20"/>
      <c r="EE17" s="20"/>
      <c r="EF17" s="20"/>
      <c r="EL17" s="20"/>
      <c r="EM17" s="20"/>
      <c r="EN17" s="20"/>
      <c r="EO17" s="20"/>
      <c r="EP17" s="20"/>
      <c r="EV17" s="20"/>
      <c r="EW17" s="20"/>
      <c r="EX17" s="20"/>
      <c r="EY17" s="20"/>
      <c r="EZ17" s="20"/>
      <c r="FF17" s="20"/>
      <c r="FG17" s="20"/>
      <c r="FH17" s="20"/>
      <c r="FI17" s="20"/>
      <c r="FJ17" s="20"/>
      <c r="FP17" s="20"/>
      <c r="FQ17" s="20"/>
      <c r="FR17" s="20"/>
      <c r="FS17" s="20"/>
      <c r="FT17" s="20"/>
      <c r="FX17" s="20"/>
      <c r="FY17" s="20"/>
      <c r="FZ17" s="20"/>
      <c r="GC17" s="20"/>
      <c r="GD17" s="20"/>
    </row>
    <row r="18" spans="1:186" x14ac:dyDescent="0.25">
      <c r="A18" s="14">
        <v>1922</v>
      </c>
      <c r="B18" t="s">
        <v>175</v>
      </c>
      <c r="C18" t="s">
        <v>259</v>
      </c>
      <c r="D18" t="s">
        <v>173</v>
      </c>
      <c r="E18" t="s">
        <v>174</v>
      </c>
      <c r="F18" t="s">
        <v>477</v>
      </c>
      <c r="G18" s="10">
        <v>2944</v>
      </c>
      <c r="J18" t="s">
        <v>411</v>
      </c>
      <c r="K18" t="s">
        <v>475</v>
      </c>
      <c r="L18" s="10">
        <v>1257</v>
      </c>
      <c r="N18" t="s">
        <v>475</v>
      </c>
      <c r="O18" s="10">
        <f>233+216+234</f>
        <v>683</v>
      </c>
      <c r="Q18" s="10"/>
      <c r="T18" s="20"/>
      <c r="U18" s="20"/>
      <c r="V18" s="20"/>
      <c r="W18" s="20"/>
      <c r="X18" s="20"/>
      <c r="Y18" s="22"/>
      <c r="Z18" s="20"/>
      <c r="AA18" s="20"/>
      <c r="AB18" s="20"/>
      <c r="AC18" s="20"/>
      <c r="AD18" s="22"/>
      <c r="AE18" s="20"/>
      <c r="AF18" s="20"/>
      <c r="AG18" s="22"/>
      <c r="AH18" s="20"/>
      <c r="AI18" s="20"/>
      <c r="AJ18" s="22"/>
      <c r="AQ18" s="30"/>
      <c r="AT18" s="30"/>
      <c r="AW18" s="30"/>
      <c r="AX18" s="15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DM18" s="20"/>
      <c r="DN18" s="20"/>
      <c r="DO18" s="20"/>
      <c r="DP18" s="20"/>
      <c r="DU18" s="20"/>
      <c r="DV18" s="20"/>
      <c r="DW18" s="20"/>
      <c r="DX18" s="20"/>
      <c r="EC18" s="20"/>
      <c r="ED18" s="20"/>
      <c r="EE18" s="20"/>
      <c r="EF18" s="20"/>
      <c r="EL18" s="20"/>
      <c r="EM18" s="20"/>
      <c r="EN18" s="20"/>
      <c r="EO18" s="20"/>
      <c r="EP18" s="20"/>
      <c r="EV18" s="20"/>
      <c r="EW18" s="20"/>
      <c r="EX18" s="20"/>
      <c r="EY18" s="20"/>
      <c r="EZ18" s="20"/>
      <c r="FF18" s="20"/>
      <c r="FG18" s="20"/>
      <c r="FH18" s="20"/>
      <c r="FI18" s="20"/>
      <c r="FJ18" s="20"/>
      <c r="FP18" s="20"/>
      <c r="FQ18" s="20"/>
      <c r="FR18" s="20"/>
      <c r="FS18" s="20"/>
      <c r="FT18" s="20"/>
      <c r="FX18" s="20"/>
      <c r="FY18" s="20"/>
      <c r="FZ18" s="20"/>
      <c r="GC18" s="20"/>
      <c r="GD18" s="20"/>
    </row>
    <row r="19" spans="1:186" x14ac:dyDescent="0.25">
      <c r="A19" s="14">
        <v>1923</v>
      </c>
      <c r="B19" t="s">
        <v>176</v>
      </c>
      <c r="C19" t="s">
        <v>260</v>
      </c>
      <c r="D19" t="s">
        <v>342</v>
      </c>
      <c r="E19" t="s">
        <v>411</v>
      </c>
      <c r="F19" t="s">
        <v>475</v>
      </c>
      <c r="G19" s="10">
        <v>2832</v>
      </c>
      <c r="J19" t="s">
        <v>530</v>
      </c>
      <c r="K19" t="s">
        <v>165</v>
      </c>
      <c r="L19" s="10">
        <v>1238</v>
      </c>
      <c r="N19" t="s">
        <v>598</v>
      </c>
      <c r="O19" s="10">
        <v>651</v>
      </c>
      <c r="Q19" s="10"/>
      <c r="T19" s="20"/>
      <c r="U19" s="20"/>
      <c r="V19" s="20"/>
      <c r="W19" s="20"/>
      <c r="X19" s="20"/>
      <c r="Y19" s="22"/>
      <c r="Z19" s="20"/>
      <c r="AA19" s="20"/>
      <c r="AB19" s="20"/>
      <c r="AC19" s="20"/>
      <c r="AD19" s="22"/>
      <c r="AE19" s="20"/>
      <c r="AF19" s="20"/>
      <c r="AG19" s="22"/>
      <c r="AH19" s="20"/>
      <c r="AI19" s="20"/>
      <c r="AJ19" s="22"/>
      <c r="AQ19" s="30"/>
      <c r="AT19" s="30"/>
      <c r="AW19" s="30"/>
      <c r="AX19" s="15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DM19" s="20"/>
      <c r="DN19" s="20"/>
      <c r="DO19" s="20"/>
      <c r="DP19" s="20"/>
      <c r="DU19" s="20"/>
      <c r="DV19" s="20"/>
      <c r="DW19" s="20"/>
      <c r="DX19" s="20"/>
      <c r="EC19" s="20"/>
      <c r="ED19" s="20"/>
      <c r="EE19" s="20"/>
      <c r="EF19" s="20"/>
      <c r="EL19" s="20"/>
      <c r="EM19" s="20"/>
      <c r="EN19" s="20"/>
      <c r="EO19" s="20"/>
      <c r="EP19" s="20"/>
      <c r="EV19" s="20"/>
      <c r="EW19" s="20"/>
      <c r="EX19" s="20"/>
      <c r="EY19" s="20"/>
      <c r="EZ19" s="20"/>
      <c r="FF19" s="20"/>
      <c r="FG19" s="20"/>
      <c r="FH19" s="20"/>
      <c r="FI19" s="20"/>
      <c r="FJ19" s="20"/>
      <c r="FP19" s="20"/>
      <c r="FQ19" s="20"/>
      <c r="FR19" s="20"/>
      <c r="FS19" s="20"/>
      <c r="FT19" s="20"/>
      <c r="FX19" s="20"/>
      <c r="FY19" s="20"/>
      <c r="FZ19" s="20"/>
      <c r="GC19" s="20"/>
      <c r="GD19" s="20"/>
    </row>
    <row r="20" spans="1:186" x14ac:dyDescent="0.25">
      <c r="A20" s="14">
        <v>1924</v>
      </c>
      <c r="B20" t="s">
        <v>177</v>
      </c>
      <c r="C20" t="s">
        <v>261</v>
      </c>
      <c r="D20" t="s">
        <v>343</v>
      </c>
      <c r="E20" t="s">
        <v>412</v>
      </c>
      <c r="F20" t="s">
        <v>478</v>
      </c>
      <c r="G20" s="10">
        <f>650+562+564+605+631</f>
        <v>3012</v>
      </c>
      <c r="J20" t="s">
        <v>177</v>
      </c>
      <c r="K20" t="s">
        <v>478</v>
      </c>
      <c r="L20" s="10">
        <v>1271</v>
      </c>
      <c r="N20" t="s">
        <v>651</v>
      </c>
      <c r="O20" s="10">
        <v>684</v>
      </c>
      <c r="Q20" s="10"/>
      <c r="T20" s="20"/>
      <c r="U20" s="20"/>
      <c r="V20" s="20"/>
      <c r="W20" s="20"/>
      <c r="X20" s="20"/>
      <c r="Y20" s="22"/>
      <c r="Z20" s="20"/>
      <c r="AA20" s="20"/>
      <c r="AB20" s="20"/>
      <c r="AC20" s="20"/>
      <c r="AD20" s="22"/>
      <c r="AE20" s="20"/>
      <c r="AF20" s="20"/>
      <c r="AG20" s="22"/>
      <c r="AH20" s="20"/>
      <c r="AI20" s="20"/>
      <c r="AJ20" s="22"/>
      <c r="AQ20" s="30"/>
      <c r="AT20" s="30"/>
      <c r="AW20" s="30"/>
      <c r="AX20" s="15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DM20" s="20"/>
      <c r="DN20" s="20"/>
      <c r="DO20" s="20"/>
      <c r="DP20" s="20"/>
      <c r="DU20" s="20"/>
      <c r="DV20" s="20"/>
      <c r="DW20" s="20"/>
      <c r="DX20" s="20"/>
      <c r="EC20" s="20"/>
      <c r="ED20" s="20"/>
      <c r="EE20" s="20"/>
      <c r="EF20" s="20"/>
      <c r="EL20" s="20"/>
      <c r="EM20" s="20"/>
      <c r="EN20" s="20"/>
      <c r="EO20" s="20"/>
      <c r="EP20" s="20"/>
      <c r="EV20" s="20"/>
      <c r="EW20" s="20"/>
      <c r="EX20" s="20"/>
      <c r="EY20" s="20"/>
      <c r="EZ20" s="20"/>
      <c r="FF20" s="20"/>
      <c r="FG20" s="20"/>
      <c r="FH20" s="20"/>
      <c r="FI20" s="20"/>
      <c r="FJ20" s="20"/>
      <c r="FP20" s="20"/>
      <c r="FQ20" s="20"/>
      <c r="FR20" s="20"/>
      <c r="FS20" s="20"/>
      <c r="FT20" s="20"/>
      <c r="FX20" s="20"/>
      <c r="FY20" s="20"/>
      <c r="FZ20" s="20"/>
      <c r="GC20" s="20"/>
      <c r="GD20" s="20"/>
    </row>
    <row r="21" spans="1:186" x14ac:dyDescent="0.25">
      <c r="A21" s="14">
        <v>1925</v>
      </c>
      <c r="B21" t="s">
        <v>178</v>
      </c>
      <c r="C21" t="s">
        <v>262</v>
      </c>
      <c r="D21" t="s">
        <v>344</v>
      </c>
      <c r="E21" t="s">
        <v>256</v>
      </c>
      <c r="F21" t="s">
        <v>413</v>
      </c>
      <c r="G21" s="10">
        <f>615+550+639+568+608</f>
        <v>2980</v>
      </c>
      <c r="J21" t="s">
        <v>531</v>
      </c>
      <c r="K21" t="s">
        <v>477</v>
      </c>
      <c r="L21" s="10">
        <v>1295</v>
      </c>
      <c r="N21" t="s">
        <v>477</v>
      </c>
      <c r="O21" s="10">
        <v>703</v>
      </c>
      <c r="Q21" s="10"/>
      <c r="T21" s="20"/>
      <c r="U21" s="20"/>
      <c r="V21" s="20"/>
      <c r="W21" s="20"/>
      <c r="X21" s="20"/>
      <c r="Y21" s="22"/>
      <c r="Z21" s="20"/>
      <c r="AA21" s="20"/>
      <c r="AB21" s="20"/>
      <c r="AC21" s="20"/>
      <c r="AD21" s="22"/>
      <c r="AE21" s="20"/>
      <c r="AF21" s="20"/>
      <c r="AG21" s="22"/>
      <c r="AH21" s="20"/>
      <c r="AI21" s="20"/>
      <c r="AJ21" s="22"/>
      <c r="AQ21" s="30"/>
      <c r="AT21" s="30"/>
      <c r="AW21" s="30"/>
      <c r="AX21" s="15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DM21" s="20"/>
      <c r="DN21" s="20"/>
      <c r="DO21" s="20"/>
      <c r="DP21" s="20"/>
      <c r="DU21" s="20"/>
      <c r="DV21" s="20"/>
      <c r="DW21" s="20"/>
      <c r="DX21" s="20"/>
      <c r="EC21" s="20"/>
      <c r="ED21" s="20"/>
      <c r="EE21" s="20"/>
      <c r="EF21" s="20"/>
      <c r="EL21" s="20"/>
      <c r="EM21" s="20"/>
      <c r="EN21" s="20"/>
      <c r="EO21" s="20"/>
      <c r="EP21" s="20"/>
      <c r="EV21" s="20"/>
      <c r="EW21" s="20"/>
      <c r="EX21" s="20"/>
      <c r="EY21" s="20"/>
      <c r="EZ21" s="20"/>
      <c r="FF21" s="20"/>
      <c r="FG21" s="20"/>
      <c r="FH21" s="20"/>
      <c r="FI21" s="20"/>
      <c r="FJ21" s="20"/>
      <c r="FP21" s="20"/>
      <c r="FQ21" s="20"/>
      <c r="FR21" s="20"/>
      <c r="FS21" s="20"/>
      <c r="FT21" s="20"/>
      <c r="FX21" s="20"/>
      <c r="FY21" s="20"/>
      <c r="FZ21" s="20"/>
      <c r="GC21" s="20"/>
      <c r="GD21" s="20"/>
    </row>
    <row r="22" spans="1:186" x14ac:dyDescent="0.25">
      <c r="A22" s="14">
        <v>1926</v>
      </c>
      <c r="B22" t="s">
        <v>179</v>
      </c>
      <c r="C22" t="s">
        <v>178</v>
      </c>
      <c r="D22" t="s">
        <v>256</v>
      </c>
      <c r="E22" t="s">
        <v>413</v>
      </c>
      <c r="F22" t="s">
        <v>479</v>
      </c>
      <c r="G22" s="10">
        <v>3080</v>
      </c>
      <c r="J22" t="s">
        <v>532</v>
      </c>
      <c r="K22" t="s">
        <v>595</v>
      </c>
      <c r="L22" s="10">
        <v>1273</v>
      </c>
      <c r="N22" t="s">
        <v>652</v>
      </c>
      <c r="O22" s="10">
        <v>683</v>
      </c>
      <c r="Q22" s="10"/>
      <c r="T22" s="20"/>
      <c r="U22" s="20"/>
      <c r="V22" s="20"/>
      <c r="W22" s="20"/>
      <c r="X22" s="20"/>
      <c r="Y22" s="22"/>
      <c r="Z22" s="20"/>
      <c r="AA22" s="20"/>
      <c r="AB22" s="20"/>
      <c r="AC22" s="20"/>
      <c r="AD22" s="22"/>
      <c r="AE22" s="20"/>
      <c r="AF22" s="20"/>
      <c r="AG22" s="22"/>
      <c r="AH22" s="20"/>
      <c r="AI22" s="20"/>
      <c r="AJ22" s="22"/>
      <c r="AQ22" s="30"/>
      <c r="AT22" s="30"/>
      <c r="AW22" s="30"/>
      <c r="AX22" s="15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DM22" s="20"/>
      <c r="DN22" s="20"/>
      <c r="DO22" s="20"/>
      <c r="DP22" s="20"/>
      <c r="DU22" s="20"/>
      <c r="DV22" s="20"/>
      <c r="DW22" s="20"/>
      <c r="DX22" s="20"/>
      <c r="EC22" s="20"/>
      <c r="ED22" s="20"/>
      <c r="EE22" s="20"/>
      <c r="EF22" s="20"/>
      <c r="EL22" s="20"/>
      <c r="EM22" s="20"/>
      <c r="EN22" s="20"/>
      <c r="EO22" s="20"/>
      <c r="EP22" s="20"/>
      <c r="EV22" s="20"/>
      <c r="EW22" s="20"/>
      <c r="EX22" s="20"/>
      <c r="EY22" s="20"/>
      <c r="EZ22" s="20"/>
      <c r="FF22" s="20"/>
      <c r="FG22" s="20"/>
      <c r="FH22" s="20"/>
      <c r="FI22" s="20"/>
      <c r="FJ22" s="20"/>
      <c r="FP22" s="20"/>
      <c r="FQ22" s="20"/>
      <c r="FR22" s="20"/>
      <c r="FS22" s="20"/>
      <c r="FT22" s="20"/>
      <c r="FX22" s="20"/>
      <c r="FY22" s="20"/>
      <c r="FZ22" s="20"/>
      <c r="GC22" s="20"/>
      <c r="GD22" s="20"/>
    </row>
    <row r="23" spans="1:186" x14ac:dyDescent="0.25">
      <c r="A23" s="14">
        <v>1927</v>
      </c>
      <c r="B23" t="s">
        <v>180</v>
      </c>
      <c r="C23" t="s">
        <v>263</v>
      </c>
      <c r="D23" t="s">
        <v>345</v>
      </c>
      <c r="E23" t="s">
        <v>414</v>
      </c>
      <c r="F23" t="s">
        <v>480</v>
      </c>
      <c r="G23" s="10">
        <f>601+563+574+597+641</f>
        <v>2976</v>
      </c>
      <c r="J23" t="s">
        <v>533</v>
      </c>
      <c r="K23" t="s">
        <v>596</v>
      </c>
      <c r="L23" s="10">
        <v>1305</v>
      </c>
      <c r="N23" t="s">
        <v>653</v>
      </c>
      <c r="O23" s="10">
        <v>661</v>
      </c>
      <c r="Q23" s="10"/>
      <c r="T23" s="20"/>
      <c r="U23" s="20"/>
      <c r="V23" s="20"/>
      <c r="W23" s="20"/>
      <c r="X23" s="20"/>
      <c r="Y23" s="22"/>
      <c r="Z23" s="20"/>
      <c r="AA23" s="20"/>
      <c r="AB23" s="20"/>
      <c r="AC23" s="20"/>
      <c r="AD23" s="22"/>
      <c r="AE23" s="20"/>
      <c r="AF23" s="20"/>
      <c r="AG23" s="22"/>
      <c r="AH23" s="20"/>
      <c r="AI23" s="20"/>
      <c r="AJ23" s="22"/>
      <c r="AQ23" s="30"/>
      <c r="AT23" s="30"/>
      <c r="AW23" s="30"/>
      <c r="AX23" s="15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DM23" s="20"/>
      <c r="DN23" s="20"/>
      <c r="DO23" s="20"/>
      <c r="DP23" s="20"/>
      <c r="DU23" s="20"/>
      <c r="DV23" s="20"/>
      <c r="DW23" s="20"/>
      <c r="DX23" s="20"/>
      <c r="EC23" s="20"/>
      <c r="ED23" s="20"/>
      <c r="EE23" s="20"/>
      <c r="EF23" s="20"/>
      <c r="EL23" s="20"/>
      <c r="EM23" s="20"/>
      <c r="EN23" s="20"/>
      <c r="EO23" s="20"/>
      <c r="EP23" s="20"/>
      <c r="EV23" s="20"/>
      <c r="EW23" s="20"/>
      <c r="EX23" s="20"/>
      <c r="EY23" s="20"/>
      <c r="EZ23" s="20"/>
      <c r="FF23" s="20"/>
      <c r="FG23" s="20"/>
      <c r="FH23" s="20"/>
      <c r="FI23" s="20"/>
      <c r="FJ23" s="20"/>
      <c r="FP23" s="20"/>
      <c r="FQ23" s="20"/>
      <c r="FR23" s="20"/>
      <c r="FS23" s="20"/>
      <c r="FT23" s="20"/>
      <c r="FX23" s="20"/>
      <c r="FY23" s="20"/>
      <c r="FZ23" s="20"/>
      <c r="GC23" s="20"/>
      <c r="GD23" s="20"/>
    </row>
    <row r="24" spans="1:186" x14ac:dyDescent="0.25">
      <c r="A24" s="14">
        <v>1928</v>
      </c>
      <c r="B24" t="s">
        <v>174</v>
      </c>
      <c r="C24" t="s">
        <v>180</v>
      </c>
      <c r="D24" t="s">
        <v>346</v>
      </c>
      <c r="E24" t="s">
        <v>181</v>
      </c>
      <c r="F24" t="s">
        <v>408</v>
      </c>
      <c r="G24" s="10">
        <v>3069</v>
      </c>
      <c r="J24" t="s">
        <v>534</v>
      </c>
      <c r="K24" t="s">
        <v>597</v>
      </c>
      <c r="L24" s="10">
        <v>1253</v>
      </c>
      <c r="N24" t="s">
        <v>654</v>
      </c>
      <c r="O24" s="10">
        <v>654</v>
      </c>
      <c r="Q24" s="10"/>
      <c r="T24" s="20"/>
      <c r="U24" s="20"/>
      <c r="V24" s="20"/>
      <c r="W24" s="20"/>
      <c r="X24" s="20"/>
      <c r="Y24" s="22"/>
      <c r="Z24" s="20"/>
      <c r="AA24" s="20"/>
      <c r="AB24" s="20"/>
      <c r="AC24" s="20"/>
      <c r="AD24" s="22"/>
      <c r="AE24" s="20"/>
      <c r="AF24" s="20"/>
      <c r="AG24" s="22"/>
      <c r="AH24" s="20"/>
      <c r="AI24" s="20"/>
      <c r="AJ24" s="22"/>
      <c r="AQ24" s="30"/>
      <c r="AT24" s="30"/>
      <c r="AW24" s="30"/>
      <c r="AX24" s="15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DM24" s="20"/>
      <c r="DN24" s="20"/>
      <c r="DO24" s="20"/>
      <c r="DP24" s="20"/>
      <c r="DU24" s="20"/>
      <c r="DV24" s="20"/>
      <c r="DW24" s="20"/>
      <c r="DX24" s="20"/>
      <c r="EC24" s="20"/>
      <c r="ED24" s="20"/>
      <c r="EE24" s="20"/>
      <c r="EF24" s="20"/>
      <c r="EL24" s="20"/>
      <c r="EM24" s="20"/>
      <c r="EN24" s="20"/>
      <c r="EO24" s="20"/>
      <c r="EP24" s="20"/>
      <c r="EV24" s="20"/>
      <c r="EW24" s="20"/>
      <c r="EX24" s="20"/>
      <c r="EY24" s="20"/>
      <c r="EZ24" s="20"/>
      <c r="FF24" s="20"/>
      <c r="FG24" s="20"/>
      <c r="FH24" s="20"/>
      <c r="FI24" s="20"/>
      <c r="FJ24" s="20"/>
      <c r="FP24" s="20"/>
      <c r="FQ24" s="20"/>
      <c r="FR24" s="20"/>
      <c r="FS24" s="20"/>
      <c r="FT24" s="20"/>
      <c r="FX24" s="20"/>
      <c r="FY24" s="20"/>
      <c r="FZ24" s="20"/>
      <c r="GC24" s="20"/>
      <c r="GD24" s="20"/>
    </row>
    <row r="25" spans="1:186" x14ac:dyDescent="0.25">
      <c r="A25" s="14">
        <v>1929</v>
      </c>
      <c r="B25" t="s">
        <v>181</v>
      </c>
      <c r="C25" t="s">
        <v>180</v>
      </c>
      <c r="D25" t="s">
        <v>346</v>
      </c>
      <c r="E25" t="s">
        <v>174</v>
      </c>
      <c r="F25" t="s">
        <v>408</v>
      </c>
      <c r="G25" s="10">
        <v>2930</v>
      </c>
      <c r="J25" t="s">
        <v>531</v>
      </c>
      <c r="K25" t="s">
        <v>481</v>
      </c>
      <c r="L25" s="10">
        <v>1291</v>
      </c>
      <c r="N25" t="s">
        <v>182</v>
      </c>
      <c r="O25" s="10">
        <v>683</v>
      </c>
      <c r="Q25" s="10"/>
      <c r="T25" s="20"/>
      <c r="U25" s="20"/>
      <c r="V25" s="20"/>
      <c r="W25" s="20"/>
      <c r="X25" s="20"/>
      <c r="Y25" s="22"/>
      <c r="Z25" s="20"/>
      <c r="AA25" s="20"/>
      <c r="AB25" s="20"/>
      <c r="AC25" s="20"/>
      <c r="AD25" s="22"/>
      <c r="AE25" s="20"/>
      <c r="AF25" s="20"/>
      <c r="AG25" s="22"/>
      <c r="AH25" s="20"/>
      <c r="AI25" s="20"/>
      <c r="AJ25" s="22"/>
      <c r="AQ25" s="30"/>
      <c r="AT25" s="30"/>
      <c r="AW25" s="30"/>
      <c r="AX25" s="15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DM25" s="20"/>
      <c r="DN25" s="20"/>
      <c r="DO25" s="20"/>
      <c r="DP25" s="20"/>
      <c r="DU25" s="20"/>
      <c r="DV25" s="20"/>
      <c r="DW25" s="20"/>
      <c r="DX25" s="20"/>
      <c r="EC25" s="20"/>
      <c r="ED25" s="20"/>
      <c r="EE25" s="20"/>
      <c r="EF25" s="20"/>
      <c r="EL25" s="20"/>
      <c r="EM25" s="20"/>
      <c r="EN25" s="20"/>
      <c r="EO25" s="20"/>
      <c r="EP25" s="20"/>
      <c r="EV25" s="20"/>
      <c r="EW25" s="20"/>
      <c r="EX25" s="20"/>
      <c r="EY25" s="20"/>
      <c r="EZ25" s="20"/>
      <c r="FF25" s="20"/>
      <c r="FG25" s="20"/>
      <c r="FH25" s="20"/>
      <c r="FI25" s="20"/>
      <c r="FJ25" s="20"/>
      <c r="FP25" s="20"/>
      <c r="FQ25" s="20"/>
      <c r="FR25" s="20"/>
      <c r="FS25" s="20"/>
      <c r="FT25" s="20"/>
      <c r="FX25" s="20"/>
      <c r="FY25" s="20"/>
      <c r="FZ25" s="20"/>
      <c r="GC25" s="20"/>
      <c r="GD25" s="20"/>
    </row>
    <row r="26" spans="1:186" x14ac:dyDescent="0.25">
      <c r="A26" s="14">
        <v>1930</v>
      </c>
      <c r="B26" t="s">
        <v>181</v>
      </c>
      <c r="C26" t="s">
        <v>180</v>
      </c>
      <c r="D26" t="s">
        <v>346</v>
      </c>
      <c r="E26" t="s">
        <v>174</v>
      </c>
      <c r="F26" t="s">
        <v>408</v>
      </c>
      <c r="G26" s="10">
        <v>3057</v>
      </c>
      <c r="J26" t="s">
        <v>182</v>
      </c>
      <c r="K26" t="s">
        <v>481</v>
      </c>
      <c r="L26" s="10">
        <v>1231</v>
      </c>
      <c r="N26" t="s">
        <v>655</v>
      </c>
      <c r="O26" s="10">
        <v>665</v>
      </c>
      <c r="Q26" s="10"/>
      <c r="T26" s="20"/>
      <c r="U26" s="20"/>
      <c r="V26" s="20"/>
      <c r="W26" s="20"/>
      <c r="X26" s="20"/>
      <c r="Y26" s="22"/>
      <c r="Z26" s="20"/>
      <c r="AA26" s="20"/>
      <c r="AB26" s="20"/>
      <c r="AC26" s="20"/>
      <c r="AD26" s="22"/>
      <c r="AE26" s="20"/>
      <c r="AF26" s="20"/>
      <c r="AG26" s="22"/>
      <c r="AH26" s="20"/>
      <c r="AI26" s="20"/>
      <c r="AJ26" s="22"/>
      <c r="AQ26" s="30"/>
      <c r="AT26" s="30"/>
      <c r="AW26" s="30"/>
      <c r="AX26" s="15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DM26" s="20"/>
      <c r="DN26" s="20"/>
      <c r="DO26" s="20"/>
      <c r="DP26" s="20"/>
      <c r="DU26" s="20"/>
      <c r="DV26" s="20"/>
      <c r="DW26" s="20"/>
      <c r="DX26" s="20"/>
      <c r="EC26" s="20"/>
      <c r="ED26" s="20"/>
      <c r="EE26" s="20"/>
      <c r="EF26" s="20"/>
      <c r="EL26" s="20"/>
      <c r="EM26" s="20"/>
      <c r="EN26" s="20"/>
      <c r="EO26" s="20"/>
      <c r="EP26" s="20"/>
      <c r="EV26" s="20"/>
      <c r="EW26" s="20"/>
      <c r="EX26" s="20"/>
      <c r="EY26" s="20"/>
      <c r="EZ26" s="20"/>
      <c r="FF26" s="20"/>
      <c r="FG26" s="20"/>
      <c r="FH26" s="20"/>
      <c r="FI26" s="20"/>
      <c r="FJ26" s="20"/>
      <c r="FP26" s="20"/>
      <c r="FQ26" s="20"/>
      <c r="FR26" s="20"/>
      <c r="FS26" s="20"/>
      <c r="FT26" s="20"/>
      <c r="FX26" s="20"/>
      <c r="FY26" s="20"/>
      <c r="FZ26" s="20"/>
      <c r="GC26" s="20"/>
      <c r="GD26" s="20"/>
    </row>
    <row r="27" spans="1:186" x14ac:dyDescent="0.25">
      <c r="A27" s="14">
        <v>1931</v>
      </c>
      <c r="B27" t="s">
        <v>182</v>
      </c>
      <c r="C27" t="s">
        <v>264</v>
      </c>
      <c r="D27" t="s">
        <v>347</v>
      </c>
      <c r="E27" t="s">
        <v>415</v>
      </c>
      <c r="F27" t="s">
        <v>481</v>
      </c>
      <c r="G27" s="10">
        <v>2917</v>
      </c>
      <c r="J27" t="s">
        <v>535</v>
      </c>
      <c r="K27" t="s">
        <v>597</v>
      </c>
      <c r="L27" s="10">
        <v>1269</v>
      </c>
      <c r="N27" t="s">
        <v>531</v>
      </c>
      <c r="O27" s="10">
        <v>692</v>
      </c>
      <c r="Q27" s="10"/>
      <c r="T27" s="20"/>
      <c r="U27" s="20"/>
      <c r="V27" s="20"/>
      <c r="W27" s="20"/>
      <c r="X27" s="20"/>
      <c r="Y27" s="22"/>
      <c r="Z27" s="20"/>
      <c r="AA27" s="20"/>
      <c r="AB27" s="20"/>
      <c r="AC27" s="20"/>
      <c r="AD27" s="22"/>
      <c r="AE27" s="20"/>
      <c r="AF27" s="20"/>
      <c r="AG27" s="22"/>
      <c r="AH27" s="20"/>
      <c r="AI27" s="20"/>
      <c r="AJ27" s="22"/>
      <c r="AQ27" s="30"/>
      <c r="AT27" s="30"/>
      <c r="AW27" s="30"/>
      <c r="AX27" s="15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DM27" s="20"/>
      <c r="DN27" s="20"/>
      <c r="DO27" s="20"/>
      <c r="DP27" s="20"/>
      <c r="DU27" s="20"/>
      <c r="DV27" s="20"/>
      <c r="DW27" s="20"/>
      <c r="DX27" s="20"/>
      <c r="EC27" s="20"/>
      <c r="ED27" s="20"/>
      <c r="EE27" s="20"/>
      <c r="EF27" s="20"/>
      <c r="EL27" s="20"/>
      <c r="EM27" s="20"/>
      <c r="EN27" s="20"/>
      <c r="EO27" s="20"/>
      <c r="EP27" s="20"/>
      <c r="EV27" s="20"/>
      <c r="EW27" s="20"/>
      <c r="EX27" s="20"/>
      <c r="EY27" s="20"/>
      <c r="EZ27" s="20"/>
      <c r="FF27" s="20"/>
      <c r="FG27" s="20"/>
      <c r="FH27" s="20"/>
      <c r="FI27" s="20"/>
      <c r="FJ27" s="20"/>
      <c r="FP27" s="20"/>
      <c r="FQ27" s="20"/>
      <c r="FR27" s="20"/>
      <c r="FS27" s="20"/>
      <c r="FT27" s="20"/>
      <c r="FX27" s="20"/>
      <c r="FY27" s="20"/>
      <c r="FZ27" s="20"/>
      <c r="GC27" s="20"/>
      <c r="GD27" s="20"/>
    </row>
    <row r="28" spans="1:186" x14ac:dyDescent="0.25">
      <c r="A28" s="14">
        <v>1932</v>
      </c>
      <c r="B28" t="s">
        <v>182</v>
      </c>
      <c r="C28" t="s">
        <v>264</v>
      </c>
      <c r="D28" t="s">
        <v>347</v>
      </c>
      <c r="E28" t="s">
        <v>415</v>
      </c>
      <c r="F28" t="s">
        <v>481</v>
      </c>
      <c r="G28" s="10">
        <f>567+616+571+643+615</f>
        <v>3012</v>
      </c>
      <c r="J28" t="s">
        <v>412</v>
      </c>
      <c r="K28" t="s">
        <v>598</v>
      </c>
      <c r="L28" s="10">
        <v>1262</v>
      </c>
      <c r="N28" t="s">
        <v>475</v>
      </c>
      <c r="O28" s="10">
        <f>234+268+216</f>
        <v>718</v>
      </c>
      <c r="Q28" s="10"/>
      <c r="T28" s="20"/>
      <c r="U28" s="20"/>
      <c r="V28" s="20"/>
      <c r="W28" s="20"/>
      <c r="X28" s="20"/>
      <c r="Y28" s="22"/>
      <c r="Z28" s="20"/>
      <c r="AA28" s="20"/>
      <c r="AB28" s="20"/>
      <c r="AC28" s="20"/>
      <c r="AD28" s="22"/>
      <c r="AE28" s="20"/>
      <c r="AF28" s="20"/>
      <c r="AG28" s="22"/>
      <c r="AH28" s="20"/>
      <c r="AI28" s="20"/>
      <c r="AJ28" s="22"/>
      <c r="AQ28" s="30"/>
      <c r="AT28" s="30"/>
      <c r="AW28" s="30"/>
      <c r="AX28" s="15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DM28" s="20"/>
      <c r="DN28" s="20"/>
      <c r="DO28" s="20"/>
      <c r="DP28" s="20"/>
      <c r="DU28" s="20"/>
      <c r="DV28" s="20"/>
      <c r="DW28" s="20"/>
      <c r="DX28" s="20"/>
      <c r="EC28" s="20"/>
      <c r="ED28" s="20"/>
      <c r="EE28" s="20"/>
      <c r="EF28" s="20"/>
      <c r="EL28" s="20"/>
      <c r="EM28" s="20"/>
      <c r="EN28" s="20"/>
      <c r="EO28" s="20"/>
      <c r="EP28" s="20"/>
      <c r="EV28" s="20"/>
      <c r="EW28" s="20"/>
      <c r="EX28" s="20"/>
      <c r="EY28" s="20"/>
      <c r="EZ28" s="20"/>
      <c r="FF28" s="20"/>
      <c r="FG28" s="20"/>
      <c r="FH28" s="20"/>
      <c r="FI28" s="20"/>
      <c r="FJ28" s="20"/>
      <c r="FP28" s="20"/>
      <c r="FQ28" s="20"/>
      <c r="FR28" s="20"/>
      <c r="FS28" s="20"/>
      <c r="FT28" s="20"/>
      <c r="FX28" s="20"/>
      <c r="FY28" s="20"/>
      <c r="FZ28" s="20"/>
      <c r="GC28" s="20"/>
      <c r="GD28" s="20"/>
    </row>
    <row r="29" spans="1:186" x14ac:dyDescent="0.25">
      <c r="A29" s="14">
        <v>1933</v>
      </c>
      <c r="B29" t="s">
        <v>183</v>
      </c>
      <c r="C29" t="s">
        <v>265</v>
      </c>
      <c r="D29" t="s">
        <v>348</v>
      </c>
      <c r="E29" t="s">
        <v>416</v>
      </c>
      <c r="F29" t="s">
        <v>482</v>
      </c>
      <c r="G29" s="10">
        <v>3114</v>
      </c>
      <c r="J29" t="s">
        <v>536</v>
      </c>
      <c r="K29" t="s">
        <v>599</v>
      </c>
      <c r="L29" s="10">
        <v>1358</v>
      </c>
      <c r="N29" t="s">
        <v>656</v>
      </c>
      <c r="O29" s="10">
        <v>696</v>
      </c>
      <c r="Q29" s="10"/>
      <c r="T29" s="20"/>
      <c r="U29" s="20"/>
      <c r="V29" s="20"/>
      <c r="W29" s="20"/>
      <c r="X29" s="20"/>
      <c r="Y29" s="22"/>
      <c r="Z29" s="20"/>
      <c r="AA29" s="20"/>
      <c r="AB29" s="20"/>
      <c r="AC29" s="20"/>
      <c r="AD29" s="22"/>
      <c r="AE29" s="20"/>
      <c r="AF29" s="20"/>
      <c r="AG29" s="22"/>
      <c r="AH29" s="20"/>
      <c r="AI29" s="20"/>
      <c r="AJ29" s="22"/>
      <c r="AQ29" s="30"/>
      <c r="AT29" s="30"/>
      <c r="AW29" s="30"/>
      <c r="AX29" s="15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DM29" s="20"/>
      <c r="DN29" s="20"/>
      <c r="DO29" s="20"/>
      <c r="DP29" s="20"/>
      <c r="DU29" s="20"/>
      <c r="DV29" s="20"/>
      <c r="DW29" s="20"/>
      <c r="DX29" s="20"/>
      <c r="EC29" s="20"/>
      <c r="ED29" s="20"/>
      <c r="EE29" s="20"/>
      <c r="EF29" s="20"/>
      <c r="EL29" s="20"/>
      <c r="EM29" s="20"/>
      <c r="EN29" s="20"/>
      <c r="EO29" s="20"/>
      <c r="EP29" s="20"/>
      <c r="EV29" s="20"/>
      <c r="EW29" s="20"/>
      <c r="EX29" s="20"/>
      <c r="EY29" s="20"/>
      <c r="EZ29" s="20"/>
      <c r="FF29" s="20"/>
      <c r="FG29" s="20"/>
      <c r="FH29" s="20"/>
      <c r="FI29" s="20"/>
      <c r="FJ29" s="20"/>
      <c r="FP29" s="20"/>
      <c r="FQ29" s="20"/>
      <c r="FR29" s="20"/>
      <c r="FS29" s="20"/>
      <c r="FT29" s="20"/>
      <c r="FX29" s="20"/>
      <c r="FY29" s="20"/>
      <c r="FZ29" s="20"/>
      <c r="GC29" s="20"/>
      <c r="GD29" s="20"/>
    </row>
    <row r="30" spans="1:186" x14ac:dyDescent="0.25">
      <c r="A30" s="14">
        <v>1934</v>
      </c>
      <c r="B30" t="s">
        <v>184</v>
      </c>
      <c r="C30" t="s">
        <v>266</v>
      </c>
      <c r="D30" t="s">
        <v>349</v>
      </c>
      <c r="E30" t="s">
        <v>417</v>
      </c>
      <c r="F30" t="s">
        <v>483</v>
      </c>
      <c r="G30" s="10">
        <v>3067</v>
      </c>
      <c r="J30" t="s">
        <v>407</v>
      </c>
      <c r="K30" t="s">
        <v>600</v>
      </c>
      <c r="L30" s="10">
        <v>1268</v>
      </c>
      <c r="N30" t="s">
        <v>657</v>
      </c>
      <c r="O30" s="10">
        <v>655</v>
      </c>
      <c r="Q30" s="10"/>
      <c r="T30" s="20"/>
      <c r="U30" s="20"/>
      <c r="V30" s="20"/>
      <c r="W30" s="20"/>
      <c r="X30" s="20"/>
      <c r="Y30" s="22"/>
      <c r="Z30" s="20"/>
      <c r="AA30" s="20"/>
      <c r="AB30" s="20"/>
      <c r="AC30" s="20"/>
      <c r="AD30" s="22"/>
      <c r="AE30" s="20"/>
      <c r="AF30" s="20"/>
      <c r="AG30" s="22"/>
      <c r="AH30" s="20"/>
      <c r="AI30" s="20"/>
      <c r="AJ30" s="22"/>
      <c r="AQ30" s="30"/>
      <c r="AT30" s="30"/>
      <c r="AW30" s="30"/>
      <c r="AX30" s="15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DM30" s="20"/>
      <c r="DN30" s="20"/>
      <c r="DO30" s="20"/>
      <c r="DP30" s="20"/>
      <c r="DU30" s="20"/>
      <c r="DV30" s="20"/>
      <c r="DW30" s="20"/>
      <c r="DX30" s="20"/>
      <c r="EC30" s="20"/>
      <c r="ED30" s="20"/>
      <c r="EE30" s="20"/>
      <c r="EF30" s="20"/>
      <c r="EL30" s="20"/>
      <c r="EM30" s="20"/>
      <c r="EN30" s="20"/>
      <c r="EO30" s="20"/>
      <c r="EP30" s="20"/>
      <c r="EV30" s="20"/>
      <c r="EW30" s="20"/>
      <c r="EX30" s="20"/>
      <c r="EY30" s="20"/>
      <c r="EZ30" s="20"/>
      <c r="FF30" s="20"/>
      <c r="FG30" s="20"/>
      <c r="FH30" s="20"/>
      <c r="FI30" s="20"/>
      <c r="FJ30" s="20"/>
      <c r="FP30" s="20"/>
      <c r="FQ30" s="20"/>
      <c r="FR30" s="20"/>
      <c r="FS30" s="20"/>
      <c r="FT30" s="20"/>
      <c r="FX30" s="20"/>
      <c r="FY30" s="20"/>
      <c r="FZ30" s="20"/>
      <c r="GC30" s="20"/>
      <c r="GD30" s="20"/>
    </row>
    <row r="31" spans="1:186" x14ac:dyDescent="0.25">
      <c r="A31" s="14">
        <v>1935</v>
      </c>
      <c r="B31" t="s">
        <v>185</v>
      </c>
      <c r="C31" t="s">
        <v>267</v>
      </c>
      <c r="D31" t="s">
        <v>350</v>
      </c>
      <c r="E31" t="s">
        <v>418</v>
      </c>
      <c r="F31" t="s">
        <v>484</v>
      </c>
      <c r="G31" s="10">
        <v>3095</v>
      </c>
      <c r="J31" t="s">
        <v>531</v>
      </c>
      <c r="K31" t="s">
        <v>601</v>
      </c>
      <c r="L31" s="10">
        <v>1288</v>
      </c>
      <c r="N31" t="s">
        <v>174</v>
      </c>
      <c r="O31" s="10">
        <v>743</v>
      </c>
      <c r="Q31" s="10"/>
      <c r="T31" s="20"/>
      <c r="U31" s="20"/>
      <c r="V31" s="20"/>
      <c r="W31" s="20"/>
      <c r="X31" s="20"/>
      <c r="Y31" s="22"/>
      <c r="Z31" s="20"/>
      <c r="AA31" s="20"/>
      <c r="AB31" s="20"/>
      <c r="AC31" s="20"/>
      <c r="AD31" s="22"/>
      <c r="AE31" s="20"/>
      <c r="AF31" s="20"/>
      <c r="AG31" s="22"/>
      <c r="AH31" s="20"/>
      <c r="AI31" s="20"/>
      <c r="AJ31" s="22"/>
      <c r="AQ31" s="30"/>
      <c r="AT31" s="30"/>
      <c r="AW31" s="30"/>
      <c r="AX31" s="15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DM31" s="20"/>
      <c r="DN31" s="20"/>
      <c r="DO31" s="20"/>
      <c r="DP31" s="20"/>
      <c r="DU31" s="20"/>
      <c r="DV31" s="20"/>
      <c r="DW31" s="20"/>
      <c r="DX31" s="20"/>
      <c r="EC31" s="20"/>
      <c r="ED31" s="20"/>
      <c r="EE31" s="20"/>
      <c r="EF31" s="20"/>
      <c r="EL31" s="20"/>
      <c r="EM31" s="20"/>
      <c r="EN31" s="20"/>
      <c r="EO31" s="20"/>
      <c r="EP31" s="20"/>
      <c r="EV31" s="20"/>
      <c r="EW31" s="20"/>
      <c r="EX31" s="20"/>
      <c r="EY31" s="20"/>
      <c r="EZ31" s="20"/>
      <c r="FF31" s="20"/>
      <c r="FG31" s="20"/>
      <c r="FH31" s="20"/>
      <c r="FI31" s="20"/>
      <c r="FJ31" s="20"/>
      <c r="FP31" s="20"/>
      <c r="FQ31" s="20"/>
      <c r="FR31" s="20"/>
      <c r="FS31" s="20"/>
      <c r="FT31" s="20"/>
      <c r="FX31" s="20"/>
      <c r="FY31" s="20"/>
      <c r="FZ31" s="20"/>
      <c r="GC31" s="20"/>
      <c r="GD31" s="20"/>
    </row>
    <row r="32" spans="1:186" x14ac:dyDescent="0.25">
      <c r="A32" s="14">
        <v>1936</v>
      </c>
      <c r="B32" t="s">
        <v>186</v>
      </c>
      <c r="C32" t="s">
        <v>268</v>
      </c>
      <c r="D32" t="s">
        <v>351</v>
      </c>
      <c r="E32" t="s">
        <v>419</v>
      </c>
      <c r="F32" t="s">
        <v>485</v>
      </c>
      <c r="G32" s="10">
        <f>630+643+600+608+551</f>
        <v>3032</v>
      </c>
      <c r="J32" t="s">
        <v>537</v>
      </c>
      <c r="K32" t="s">
        <v>602</v>
      </c>
      <c r="L32" s="10">
        <v>1309</v>
      </c>
      <c r="N32" t="s">
        <v>597</v>
      </c>
      <c r="O32" s="10">
        <v>710</v>
      </c>
      <c r="Q32" s="10"/>
      <c r="T32" s="20"/>
      <c r="U32" s="20"/>
      <c r="V32" s="20"/>
      <c r="W32" s="20"/>
      <c r="X32" s="20"/>
      <c r="Y32" s="22"/>
      <c r="Z32" s="20"/>
      <c r="AA32" s="20"/>
      <c r="AB32" s="20"/>
      <c r="AC32" s="20"/>
      <c r="AD32" s="22"/>
      <c r="AE32" s="20"/>
      <c r="AF32" s="20"/>
      <c r="AG32" s="22"/>
      <c r="AH32" s="20"/>
      <c r="AI32" s="20"/>
      <c r="AJ32" s="22"/>
      <c r="AQ32" s="30"/>
      <c r="AT32" s="30"/>
      <c r="AW32" s="30"/>
      <c r="AX32" s="15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DM32" s="20"/>
      <c r="DN32" s="20"/>
      <c r="DO32" s="20"/>
      <c r="DP32" s="20"/>
      <c r="DU32" s="20"/>
      <c r="DV32" s="20"/>
      <c r="DW32" s="20"/>
      <c r="DX32" s="20"/>
      <c r="EC32" s="20"/>
      <c r="ED32" s="20"/>
      <c r="EE32" s="20"/>
      <c r="EF32" s="20"/>
      <c r="EL32" s="20"/>
      <c r="EM32" s="20"/>
      <c r="EN32" s="20"/>
      <c r="EO32" s="20"/>
      <c r="EP32" s="20"/>
      <c r="EV32" s="20"/>
      <c r="EW32" s="20"/>
      <c r="EX32" s="20"/>
      <c r="EY32" s="20"/>
      <c r="EZ32" s="20"/>
      <c r="FF32" s="20"/>
      <c r="FG32" s="20"/>
      <c r="FH32" s="20"/>
      <c r="FI32" s="20"/>
      <c r="FJ32" s="20"/>
      <c r="FP32" s="20"/>
      <c r="FQ32" s="20"/>
      <c r="FR32" s="20"/>
      <c r="FS32" s="20"/>
      <c r="FT32" s="20"/>
      <c r="FX32" s="20"/>
      <c r="FY32" s="20"/>
      <c r="FZ32" s="20"/>
      <c r="GC32" s="20"/>
      <c r="GD32" s="20"/>
    </row>
    <row r="33" spans="1:186" x14ac:dyDescent="0.25">
      <c r="A33" s="14">
        <v>1937</v>
      </c>
      <c r="B33" t="s">
        <v>1592</v>
      </c>
      <c r="C33" t="s">
        <v>269</v>
      </c>
      <c r="D33" t="s">
        <v>352</v>
      </c>
      <c r="E33" t="s">
        <v>420</v>
      </c>
      <c r="F33" t="s">
        <v>486</v>
      </c>
      <c r="G33" s="10">
        <f>588+571+582+578+619</f>
        <v>2938</v>
      </c>
      <c r="J33" t="s">
        <v>538</v>
      </c>
      <c r="K33" t="s">
        <v>484</v>
      </c>
      <c r="L33" s="10">
        <v>1251</v>
      </c>
      <c r="N33" t="s">
        <v>658</v>
      </c>
      <c r="O33" s="10">
        <f>199+234+198+45</f>
        <v>676</v>
      </c>
      <c r="Q33" s="10"/>
      <c r="T33" s="20"/>
      <c r="U33" s="20"/>
      <c r="V33" s="20"/>
      <c r="W33" s="20"/>
      <c r="X33" s="20"/>
      <c r="Y33" s="22"/>
      <c r="Z33" s="20"/>
      <c r="AA33" s="20"/>
      <c r="AB33" s="20"/>
      <c r="AC33" s="20"/>
      <c r="AD33" s="22"/>
      <c r="AE33" s="20"/>
      <c r="AF33" s="20"/>
      <c r="AG33" s="22"/>
      <c r="AH33" s="20"/>
      <c r="AI33" s="20"/>
      <c r="AJ33" s="22"/>
      <c r="AQ33" s="30"/>
      <c r="AT33" s="30"/>
      <c r="AW33" s="30"/>
      <c r="AX33" s="15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DM33" s="20"/>
      <c r="DN33" s="20"/>
      <c r="DO33" s="20"/>
      <c r="DP33" s="20"/>
      <c r="DU33" s="20"/>
      <c r="DV33" s="20"/>
      <c r="DW33" s="20"/>
      <c r="DX33" s="20"/>
      <c r="EC33" s="20"/>
      <c r="ED33" s="20"/>
      <c r="EE33" s="20"/>
      <c r="EF33" s="20"/>
      <c r="EL33" s="20"/>
      <c r="EM33" s="20"/>
      <c r="EN33" s="20"/>
      <c r="EO33" s="20"/>
      <c r="EP33" s="20"/>
      <c r="EV33" s="20"/>
      <c r="EW33" s="20"/>
      <c r="EX33" s="20"/>
      <c r="EY33" s="20"/>
      <c r="EZ33" s="20"/>
      <c r="FF33" s="20"/>
      <c r="FG33" s="20"/>
      <c r="FH33" s="20"/>
      <c r="FI33" s="20"/>
      <c r="FJ33" s="20"/>
      <c r="FP33" s="20"/>
      <c r="FQ33" s="20"/>
      <c r="FR33" s="20"/>
      <c r="FS33" s="20"/>
      <c r="FT33" s="20"/>
      <c r="FX33" s="20"/>
      <c r="FY33" s="20"/>
      <c r="FZ33" s="20"/>
      <c r="GC33" s="20"/>
      <c r="GD33" s="20"/>
    </row>
    <row r="34" spans="1:186" x14ac:dyDescent="0.25">
      <c r="A34" s="14">
        <v>1938</v>
      </c>
      <c r="B34" t="s">
        <v>1593</v>
      </c>
      <c r="C34" t="s">
        <v>270</v>
      </c>
      <c r="D34" t="s">
        <v>353</v>
      </c>
      <c r="E34" t="s">
        <v>421</v>
      </c>
      <c r="F34" t="s">
        <v>487</v>
      </c>
      <c r="G34" s="10">
        <v>2992</v>
      </c>
      <c r="J34" t="s">
        <v>539</v>
      </c>
      <c r="K34" t="s">
        <v>364</v>
      </c>
      <c r="L34" s="10">
        <v>1288</v>
      </c>
      <c r="N34" t="s">
        <v>659</v>
      </c>
      <c r="O34" s="10">
        <f>213+227+225</f>
        <v>665</v>
      </c>
      <c r="Q34" s="10"/>
      <c r="T34" s="20"/>
      <c r="U34" s="20"/>
      <c r="V34" s="20"/>
      <c r="W34" s="20"/>
      <c r="X34" s="20"/>
      <c r="Y34" s="22"/>
      <c r="Z34" s="20"/>
      <c r="AA34" s="20"/>
      <c r="AB34" s="20"/>
      <c r="AC34" s="20"/>
      <c r="AD34" s="22"/>
      <c r="AE34" s="20"/>
      <c r="AF34" s="20"/>
      <c r="AG34" s="22"/>
      <c r="AH34" s="20"/>
      <c r="AI34" s="20"/>
      <c r="AJ34" s="22"/>
      <c r="AQ34" s="30"/>
      <c r="AT34" s="30"/>
      <c r="AW34" s="30"/>
      <c r="AX34" s="15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DM34" s="20"/>
      <c r="DN34" s="20"/>
      <c r="DO34" s="20"/>
      <c r="DP34" s="20"/>
      <c r="DU34" s="20"/>
      <c r="DV34" s="20"/>
      <c r="DW34" s="20"/>
      <c r="DX34" s="20"/>
      <c r="EC34" s="20"/>
      <c r="ED34" s="20"/>
      <c r="EE34" s="20"/>
      <c r="EF34" s="20"/>
      <c r="EL34" s="20"/>
      <c r="EM34" s="20"/>
      <c r="EN34" s="20"/>
      <c r="EO34" s="20"/>
      <c r="EP34" s="20"/>
      <c r="EV34" s="20"/>
      <c r="EW34" s="20"/>
      <c r="EX34" s="20"/>
      <c r="EY34" s="20"/>
      <c r="EZ34" s="20"/>
      <c r="FF34" s="20"/>
      <c r="FG34" s="20"/>
      <c r="FH34" s="20"/>
      <c r="FI34" s="20"/>
      <c r="FJ34" s="20"/>
      <c r="FP34" s="20"/>
      <c r="FQ34" s="20"/>
      <c r="FR34" s="20"/>
      <c r="FS34" s="20"/>
      <c r="FT34" s="20"/>
      <c r="FX34" s="20"/>
      <c r="FY34" s="20"/>
      <c r="FZ34" s="20"/>
      <c r="GC34" s="20"/>
      <c r="GD34" s="20"/>
    </row>
    <row r="35" spans="1:186" x14ac:dyDescent="0.25">
      <c r="A35" s="14">
        <v>1939</v>
      </c>
      <c r="B35" t="s">
        <v>188</v>
      </c>
      <c r="C35" t="s">
        <v>271</v>
      </c>
      <c r="D35" t="s">
        <v>354</v>
      </c>
      <c r="E35" t="s">
        <v>422</v>
      </c>
      <c r="F35" t="s">
        <v>488</v>
      </c>
      <c r="G35" s="10">
        <v>3051</v>
      </c>
      <c r="J35" t="s">
        <v>540</v>
      </c>
      <c r="K35" t="s">
        <v>178</v>
      </c>
      <c r="L35" s="10">
        <v>1284</v>
      </c>
      <c r="N35" t="s">
        <v>660</v>
      </c>
      <c r="O35" s="10">
        <v>678</v>
      </c>
      <c r="Q35" s="10"/>
      <c r="T35" s="20"/>
      <c r="U35" s="20"/>
      <c r="V35" s="20"/>
      <c r="W35" s="20"/>
      <c r="X35" s="20"/>
      <c r="Y35" s="22"/>
      <c r="Z35" s="20"/>
      <c r="AA35" s="20"/>
      <c r="AB35" s="20"/>
      <c r="AC35" s="20"/>
      <c r="AD35" s="22"/>
      <c r="AE35" s="20"/>
      <c r="AF35" s="20"/>
      <c r="AG35" s="22"/>
      <c r="AH35" s="20"/>
      <c r="AI35" s="20"/>
      <c r="AJ35" s="22"/>
      <c r="AQ35" s="30"/>
      <c r="AT35" s="30"/>
      <c r="AW35" s="30"/>
      <c r="AX35" s="15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DM35" s="20"/>
      <c r="DN35" s="20"/>
      <c r="DO35" s="20"/>
      <c r="DP35" s="20"/>
      <c r="DU35" s="20"/>
      <c r="DV35" s="20"/>
      <c r="DW35" s="20"/>
      <c r="DX35" s="20"/>
      <c r="EC35" s="20"/>
      <c r="ED35" s="20"/>
      <c r="EE35" s="20"/>
      <c r="EF35" s="20"/>
      <c r="EL35" s="20"/>
      <c r="EM35" s="20"/>
      <c r="EN35" s="20"/>
      <c r="EO35" s="20"/>
      <c r="EP35" s="20"/>
      <c r="EV35" s="20"/>
      <c r="EW35" s="20"/>
      <c r="EX35" s="20"/>
      <c r="EY35" s="20"/>
      <c r="EZ35" s="20"/>
      <c r="FF35" s="20"/>
      <c r="FG35" s="20"/>
      <c r="FH35" s="20"/>
      <c r="FI35" s="20"/>
      <c r="FJ35" s="20"/>
      <c r="FP35" s="20"/>
      <c r="FQ35" s="20"/>
      <c r="FR35" s="20"/>
      <c r="FS35" s="20"/>
      <c r="FT35" s="20"/>
      <c r="FX35" s="20"/>
      <c r="FY35" s="20"/>
      <c r="FZ35" s="20"/>
      <c r="GC35" s="20"/>
      <c r="GD35" s="20"/>
    </row>
    <row r="36" spans="1:186" x14ac:dyDescent="0.25">
      <c r="A36" s="14">
        <v>1940</v>
      </c>
      <c r="B36" t="s">
        <v>189</v>
      </c>
      <c r="C36" t="s">
        <v>272</v>
      </c>
      <c r="D36" t="s">
        <v>355</v>
      </c>
      <c r="E36" t="s">
        <v>423</v>
      </c>
      <c r="F36" t="s">
        <v>489</v>
      </c>
      <c r="G36" s="10">
        <f>585+654+602+574+557</f>
        <v>2972</v>
      </c>
      <c r="J36" t="s">
        <v>541</v>
      </c>
      <c r="K36" t="s">
        <v>603</v>
      </c>
      <c r="L36" s="10">
        <v>1371</v>
      </c>
      <c r="N36" t="s">
        <v>661</v>
      </c>
      <c r="O36" s="10">
        <v>689</v>
      </c>
      <c r="Q36" s="10"/>
      <c r="T36" s="20"/>
      <c r="U36" s="20"/>
      <c r="V36" s="20"/>
      <c r="W36" s="20"/>
      <c r="X36" s="20"/>
      <c r="Y36" s="22"/>
      <c r="Z36" s="20"/>
      <c r="AA36" s="20"/>
      <c r="AB36" s="20"/>
      <c r="AC36" s="20"/>
      <c r="AD36" s="22"/>
      <c r="AE36" s="20"/>
      <c r="AF36" s="20"/>
      <c r="AG36" s="22"/>
      <c r="AH36" s="20"/>
      <c r="AI36" s="20"/>
      <c r="AJ36" s="22"/>
      <c r="AQ36" s="30"/>
      <c r="AT36" s="30"/>
      <c r="AW36" s="30"/>
      <c r="AX36" s="15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DM36" s="20"/>
      <c r="DN36" s="20"/>
      <c r="DO36" s="20"/>
      <c r="DP36" s="20"/>
      <c r="DU36" s="20"/>
      <c r="DV36" s="20"/>
      <c r="DW36" s="20"/>
      <c r="DX36" s="20"/>
      <c r="EC36" s="20"/>
      <c r="ED36" s="20"/>
      <c r="EE36" s="20"/>
      <c r="EF36" s="20"/>
      <c r="EL36" s="20"/>
      <c r="EM36" s="20"/>
      <c r="EN36" s="20"/>
      <c r="EO36" s="20"/>
      <c r="EP36" s="20"/>
      <c r="EV36" s="20"/>
      <c r="EW36" s="20"/>
      <c r="EX36" s="20"/>
      <c r="EY36" s="20"/>
      <c r="EZ36" s="20"/>
      <c r="FF36" s="20"/>
      <c r="FG36" s="20"/>
      <c r="FH36" s="20"/>
      <c r="FI36" s="20"/>
      <c r="FJ36" s="20"/>
      <c r="FP36" s="20"/>
      <c r="FQ36" s="20"/>
      <c r="FR36" s="20"/>
      <c r="FS36" s="20"/>
      <c r="FT36" s="20"/>
      <c r="FX36" s="20"/>
      <c r="FY36" s="20"/>
      <c r="FZ36" s="20"/>
      <c r="GC36" s="20"/>
      <c r="GD36" s="20"/>
    </row>
    <row r="37" spans="1:186" x14ac:dyDescent="0.25">
      <c r="A37" s="14">
        <v>1941</v>
      </c>
      <c r="B37" t="s">
        <v>190</v>
      </c>
      <c r="C37" t="s">
        <v>273</v>
      </c>
      <c r="D37" t="s">
        <v>356</v>
      </c>
      <c r="E37" t="s">
        <v>424</v>
      </c>
      <c r="F37" t="s">
        <v>490</v>
      </c>
      <c r="G37" s="10">
        <v>2854</v>
      </c>
      <c r="J37" t="s">
        <v>412</v>
      </c>
      <c r="K37" t="s">
        <v>413</v>
      </c>
      <c r="L37" s="10">
        <v>1292</v>
      </c>
      <c r="N37" t="s">
        <v>662</v>
      </c>
      <c r="O37" s="10">
        <v>700</v>
      </c>
      <c r="Q37" s="10"/>
      <c r="T37" s="20"/>
      <c r="U37" s="20"/>
      <c r="V37" s="20"/>
      <c r="W37" s="20"/>
      <c r="X37" s="20"/>
      <c r="Y37" s="22"/>
      <c r="Z37" s="20"/>
      <c r="AA37" s="20"/>
      <c r="AB37" s="20"/>
      <c r="AC37" s="20"/>
      <c r="AD37" s="22"/>
      <c r="AE37" s="20"/>
      <c r="AF37" s="20"/>
      <c r="AG37" s="22"/>
      <c r="AH37" s="20"/>
      <c r="AI37" s="20"/>
      <c r="AJ37" s="22"/>
      <c r="AQ37" s="30"/>
      <c r="AT37" s="30"/>
      <c r="AW37" s="30"/>
      <c r="AX37" s="15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DM37" s="20"/>
      <c r="DN37" s="20"/>
      <c r="DO37" s="20"/>
      <c r="DP37" s="20"/>
      <c r="DU37" s="20"/>
      <c r="DV37" s="20"/>
      <c r="DW37" s="20"/>
      <c r="DX37" s="20"/>
      <c r="EC37" s="20"/>
      <c r="ED37" s="20"/>
      <c r="EE37" s="20"/>
      <c r="EF37" s="20"/>
      <c r="EL37" s="20"/>
      <c r="EM37" s="20"/>
      <c r="EN37" s="20"/>
      <c r="EO37" s="20"/>
      <c r="EP37" s="20"/>
      <c r="EV37" s="20"/>
      <c r="EW37" s="20"/>
      <c r="EX37" s="20"/>
      <c r="EY37" s="20"/>
      <c r="EZ37" s="20"/>
      <c r="FF37" s="20"/>
      <c r="FG37" s="20"/>
      <c r="FH37" s="20"/>
      <c r="FI37" s="20"/>
      <c r="FJ37" s="20"/>
      <c r="FP37" s="20"/>
      <c r="FQ37" s="20"/>
      <c r="FR37" s="20"/>
      <c r="FS37" s="20"/>
      <c r="FT37" s="20"/>
      <c r="FX37" s="20"/>
      <c r="FY37" s="20"/>
      <c r="FZ37" s="20"/>
      <c r="GC37" s="20"/>
      <c r="GD37" s="20"/>
    </row>
    <row r="38" spans="1:186" x14ac:dyDescent="0.25">
      <c r="A38" s="14">
        <v>1942</v>
      </c>
      <c r="B38" t="s">
        <v>191</v>
      </c>
      <c r="C38" t="s">
        <v>274</v>
      </c>
      <c r="D38" t="s">
        <v>357</v>
      </c>
      <c r="E38" t="s">
        <v>425</v>
      </c>
      <c r="F38" t="s">
        <v>491</v>
      </c>
      <c r="G38" s="10">
        <v>3185</v>
      </c>
      <c r="J38" t="s">
        <v>542</v>
      </c>
      <c r="K38" t="s">
        <v>604</v>
      </c>
      <c r="L38" s="10">
        <v>1214</v>
      </c>
      <c r="N38" t="s">
        <v>663</v>
      </c>
      <c r="O38" s="10">
        <f>704+45</f>
        <v>749</v>
      </c>
      <c r="Q38" s="10"/>
      <c r="T38" s="20"/>
      <c r="U38" s="20"/>
      <c r="V38" s="20"/>
      <c r="W38" s="20"/>
      <c r="X38" s="20"/>
      <c r="Y38" s="22"/>
      <c r="Z38" s="20"/>
      <c r="AA38" s="20"/>
      <c r="AB38" s="20"/>
      <c r="AC38" s="20"/>
      <c r="AD38" s="22"/>
      <c r="AE38" s="20"/>
      <c r="AF38" s="20"/>
      <c r="AG38" s="22"/>
      <c r="AH38" s="20"/>
      <c r="AI38" s="20"/>
      <c r="AJ38" s="22"/>
      <c r="AQ38" s="30"/>
      <c r="AT38" s="30"/>
      <c r="AW38" s="30"/>
      <c r="AX38" s="15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DM38" s="20"/>
      <c r="DN38" s="20"/>
      <c r="DO38" s="20"/>
      <c r="DP38" s="20"/>
      <c r="DU38" s="20"/>
      <c r="DV38" s="20"/>
      <c r="DW38" s="20"/>
      <c r="DX38" s="20"/>
      <c r="EC38" s="20"/>
      <c r="ED38" s="20"/>
      <c r="EE38" s="20"/>
      <c r="EF38" s="20"/>
      <c r="EL38" s="20"/>
      <c r="EM38" s="20"/>
      <c r="EN38" s="20"/>
      <c r="EO38" s="20"/>
      <c r="EP38" s="20"/>
      <c r="EV38" s="20"/>
      <c r="EW38" s="20"/>
      <c r="EX38" s="20"/>
      <c r="EY38" s="20"/>
      <c r="EZ38" s="20"/>
      <c r="FF38" s="20"/>
      <c r="FG38" s="20"/>
      <c r="FH38" s="20"/>
      <c r="FI38" s="20"/>
      <c r="FJ38" s="20"/>
      <c r="FP38" s="20"/>
      <c r="FQ38" s="20"/>
      <c r="FR38" s="20"/>
      <c r="FS38" s="20"/>
      <c r="FT38" s="20"/>
      <c r="FX38" s="20"/>
      <c r="FY38" s="20"/>
      <c r="FZ38" s="20"/>
      <c r="GC38" s="20"/>
      <c r="GD38" s="20"/>
    </row>
    <row r="39" spans="1:186" x14ac:dyDescent="0.25">
      <c r="A39" s="14">
        <v>1943</v>
      </c>
      <c r="B39" t="s">
        <v>192</v>
      </c>
      <c r="C39" t="s">
        <v>275</v>
      </c>
      <c r="D39" t="s">
        <v>358</v>
      </c>
      <c r="E39" t="s">
        <v>426</v>
      </c>
      <c r="F39" t="s">
        <v>492</v>
      </c>
      <c r="G39" s="10">
        <f>628+579+674+568+558</f>
        <v>3007</v>
      </c>
      <c r="J39" t="s">
        <v>543</v>
      </c>
      <c r="K39" t="s">
        <v>605</v>
      </c>
      <c r="L39" s="10">
        <f>677+642+54</f>
        <v>1373</v>
      </c>
      <c r="N39" t="s">
        <v>664</v>
      </c>
      <c r="O39" s="10">
        <f>164+246+258+63</f>
        <v>731</v>
      </c>
      <c r="Q39" s="10"/>
      <c r="T39" s="20"/>
      <c r="U39" s="20"/>
      <c r="V39" s="20"/>
      <c r="W39" s="20"/>
      <c r="X39" s="20"/>
      <c r="Y39" s="22"/>
      <c r="Z39" s="20"/>
      <c r="AA39" s="20"/>
      <c r="AB39" s="20"/>
      <c r="AC39" s="20"/>
      <c r="AD39" s="22"/>
      <c r="AE39" s="20"/>
      <c r="AF39" s="20"/>
      <c r="AG39" s="22"/>
      <c r="AH39" s="20"/>
      <c r="AI39" s="20"/>
      <c r="AJ39" s="22"/>
      <c r="AQ39" s="30"/>
      <c r="AT39" s="30"/>
      <c r="AW39" s="30"/>
      <c r="AX39" s="15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DM39" s="20"/>
      <c r="DN39" s="20"/>
      <c r="DO39" s="20"/>
      <c r="DP39" s="20"/>
      <c r="DU39" s="20"/>
      <c r="DV39" s="20"/>
      <c r="DW39" s="20"/>
      <c r="DX39" s="20"/>
      <c r="EC39" s="20"/>
      <c r="ED39" s="20"/>
      <c r="EE39" s="20"/>
      <c r="EF39" s="20"/>
      <c r="EL39" s="20"/>
      <c r="EM39" s="20"/>
      <c r="EN39" s="20"/>
      <c r="EO39" s="20"/>
      <c r="EP39" s="20"/>
      <c r="EV39" s="20"/>
      <c r="EW39" s="20"/>
      <c r="EX39" s="20"/>
      <c r="EY39" s="20"/>
      <c r="EZ39" s="20"/>
      <c r="FF39" s="20"/>
      <c r="FG39" s="20"/>
      <c r="FH39" s="20"/>
      <c r="FI39" s="20"/>
      <c r="FJ39" s="20"/>
      <c r="FP39" s="20"/>
      <c r="FQ39" s="20"/>
      <c r="FR39" s="20"/>
      <c r="FS39" s="20"/>
      <c r="FT39" s="20"/>
      <c r="FX39" s="20"/>
      <c r="FY39" s="20"/>
      <c r="FZ39" s="20"/>
      <c r="GC39" s="20"/>
      <c r="GD39" s="20"/>
    </row>
    <row r="40" spans="1:186" x14ac:dyDescent="0.25">
      <c r="A40" s="14">
        <v>1944</v>
      </c>
      <c r="B40" t="s">
        <v>193</v>
      </c>
      <c r="C40" t="s">
        <v>276</v>
      </c>
      <c r="D40" t="s">
        <v>359</v>
      </c>
      <c r="E40" t="s">
        <v>427</v>
      </c>
      <c r="F40" t="s">
        <v>493</v>
      </c>
      <c r="G40" s="10">
        <v>2708</v>
      </c>
      <c r="J40" t="s">
        <v>544</v>
      </c>
      <c r="K40" t="s">
        <v>606</v>
      </c>
      <c r="L40" s="10">
        <f>586+640+79</f>
        <v>1305</v>
      </c>
      <c r="N40" t="s">
        <v>665</v>
      </c>
      <c r="O40" s="10">
        <v>714</v>
      </c>
      <c r="Q40" s="10"/>
      <c r="T40" s="20"/>
      <c r="U40" s="20"/>
      <c r="V40" s="20"/>
      <c r="W40" s="20"/>
      <c r="X40" s="20"/>
      <c r="Y40" s="22"/>
      <c r="Z40" s="20"/>
      <c r="AA40" s="20"/>
      <c r="AB40" s="20"/>
      <c r="AC40" s="20"/>
      <c r="AD40" s="22"/>
      <c r="AE40" s="20"/>
      <c r="AF40" s="20"/>
      <c r="AG40" s="22"/>
      <c r="AH40" s="20"/>
      <c r="AI40" s="20"/>
      <c r="AJ40" s="22"/>
      <c r="AQ40" s="30"/>
      <c r="AT40" s="30"/>
      <c r="AW40" s="30"/>
      <c r="AX40" s="15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DM40" s="20"/>
      <c r="DN40" s="20"/>
      <c r="DO40" s="20"/>
      <c r="DP40" s="20"/>
      <c r="DU40" s="20"/>
      <c r="DV40" s="20"/>
      <c r="DW40" s="20"/>
      <c r="DX40" s="20"/>
      <c r="EC40" s="20"/>
      <c r="ED40" s="20"/>
      <c r="EE40" s="20"/>
      <c r="EF40" s="20"/>
      <c r="EL40" s="20"/>
      <c r="EM40" s="20"/>
      <c r="EN40" s="20"/>
      <c r="EO40" s="20"/>
      <c r="EP40" s="20"/>
      <c r="EV40" s="20"/>
      <c r="EW40" s="20"/>
      <c r="EX40" s="20"/>
      <c r="EY40" s="20"/>
      <c r="EZ40" s="20"/>
      <c r="FF40" s="20"/>
      <c r="FG40" s="20"/>
      <c r="FH40" s="20"/>
      <c r="FI40" s="20"/>
      <c r="FJ40" s="20"/>
      <c r="FP40" s="20"/>
      <c r="FQ40" s="20"/>
      <c r="FR40" s="20"/>
      <c r="FS40" s="20"/>
      <c r="FT40" s="20"/>
      <c r="FX40" s="20"/>
      <c r="FY40" s="20"/>
      <c r="FZ40" s="20"/>
      <c r="GC40" s="20"/>
      <c r="GD40" s="20"/>
    </row>
    <row r="41" spans="1:186" x14ac:dyDescent="0.25">
      <c r="A41" s="14">
        <v>1945</v>
      </c>
      <c r="B41" t="s">
        <v>194</v>
      </c>
      <c r="C41" t="s">
        <v>256</v>
      </c>
      <c r="D41" t="s">
        <v>360</v>
      </c>
      <c r="E41" t="s">
        <v>428</v>
      </c>
      <c r="F41" t="s">
        <v>494</v>
      </c>
      <c r="G41" s="10">
        <v>3189</v>
      </c>
      <c r="J41" t="s">
        <v>545</v>
      </c>
      <c r="K41" t="s">
        <v>270</v>
      </c>
      <c r="L41" s="10">
        <v>1289</v>
      </c>
      <c r="N41" t="s">
        <v>666</v>
      </c>
      <c r="O41" s="10">
        <f>252+246+206+50</f>
        <v>754</v>
      </c>
      <c r="Q41" s="10"/>
      <c r="T41" s="20"/>
      <c r="U41" s="20"/>
      <c r="V41" s="20"/>
      <c r="W41" s="20"/>
      <c r="X41" s="20"/>
      <c r="Y41" s="22"/>
      <c r="Z41" s="20"/>
      <c r="AA41" s="20"/>
      <c r="AB41" s="20"/>
      <c r="AC41" s="20"/>
      <c r="AD41" s="22"/>
      <c r="AE41" s="20"/>
      <c r="AF41" s="20"/>
      <c r="AG41" s="22"/>
      <c r="AH41" s="20"/>
      <c r="AI41" s="20"/>
      <c r="AJ41" s="22"/>
      <c r="AQ41" s="30"/>
      <c r="AT41" s="30"/>
      <c r="AW41" s="30"/>
      <c r="AX41" s="15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DM41" s="20"/>
      <c r="DN41" s="20"/>
      <c r="DO41" s="20"/>
      <c r="DP41" s="20"/>
      <c r="DU41" s="20"/>
      <c r="DV41" s="20"/>
      <c r="DW41" s="20"/>
      <c r="DX41" s="20"/>
      <c r="EC41" s="20"/>
      <c r="ED41" s="20"/>
      <c r="EE41" s="20"/>
      <c r="EF41" s="20"/>
      <c r="EL41" s="20"/>
      <c r="EM41" s="20"/>
      <c r="EN41" s="20"/>
      <c r="EO41" s="20"/>
      <c r="EP41" s="20"/>
      <c r="EV41" s="20"/>
      <c r="EW41" s="20"/>
      <c r="EX41" s="20"/>
      <c r="EY41" s="20"/>
      <c r="EZ41" s="20"/>
      <c r="FF41" s="20"/>
      <c r="FG41" s="20"/>
      <c r="FH41" s="20"/>
      <c r="FI41" s="20"/>
      <c r="FJ41" s="20"/>
      <c r="FP41" s="20"/>
      <c r="FQ41" s="20"/>
      <c r="FR41" s="20"/>
      <c r="FS41" s="20"/>
      <c r="FT41" s="20"/>
      <c r="FX41" s="20"/>
      <c r="FY41" s="20"/>
      <c r="FZ41" s="20"/>
      <c r="GC41" s="20"/>
      <c r="GD41" s="20"/>
    </row>
    <row r="42" spans="1:186" x14ac:dyDescent="0.25">
      <c r="A42" s="14">
        <v>1946</v>
      </c>
      <c r="B42" t="s">
        <v>195</v>
      </c>
      <c r="C42" t="s">
        <v>277</v>
      </c>
      <c r="D42" t="s">
        <v>361</v>
      </c>
      <c r="E42" t="s">
        <v>429</v>
      </c>
      <c r="F42" t="s">
        <v>495</v>
      </c>
      <c r="G42" s="10">
        <v>2876</v>
      </c>
      <c r="J42" t="s">
        <v>546</v>
      </c>
      <c r="K42" t="s">
        <v>607</v>
      </c>
      <c r="L42" s="10">
        <f>1110+240</f>
        <v>1350</v>
      </c>
      <c r="N42" t="s">
        <v>667</v>
      </c>
      <c r="O42" s="10">
        <f>253+238+253+46</f>
        <v>790</v>
      </c>
      <c r="Q42" s="10"/>
      <c r="T42" s="20"/>
      <c r="U42" s="20"/>
      <c r="V42" s="20"/>
      <c r="W42" s="20"/>
      <c r="X42" s="20"/>
      <c r="Y42" s="22"/>
      <c r="Z42" s="20"/>
      <c r="AA42" s="20"/>
      <c r="AB42" s="20"/>
      <c r="AC42" s="20"/>
      <c r="AD42" s="22"/>
      <c r="AE42" s="20"/>
      <c r="AF42" s="20"/>
      <c r="AG42" s="22"/>
      <c r="AH42" s="20"/>
      <c r="AI42" s="20"/>
      <c r="AJ42" s="22"/>
      <c r="AQ42" s="30"/>
      <c r="AT42" s="30"/>
      <c r="AW42" s="30"/>
      <c r="AX42" s="15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DM42" s="20"/>
      <c r="DN42" s="20"/>
      <c r="DO42" s="20"/>
      <c r="DP42" s="20"/>
      <c r="DU42" s="20"/>
      <c r="DV42" s="20"/>
      <c r="DW42" s="20"/>
      <c r="DX42" s="20"/>
      <c r="EC42" s="20"/>
      <c r="ED42" s="20"/>
      <c r="EE42" s="20"/>
      <c r="EF42" s="20"/>
      <c r="EL42" s="20"/>
      <c r="EM42" s="20"/>
      <c r="EN42" s="20"/>
      <c r="EO42" s="20"/>
      <c r="EP42" s="20"/>
      <c r="EV42" s="20"/>
      <c r="EW42" s="20"/>
      <c r="EX42" s="20"/>
      <c r="EY42" s="20"/>
      <c r="EZ42" s="20"/>
      <c r="FF42" s="20"/>
      <c r="FG42" s="20"/>
      <c r="FH42" s="20"/>
      <c r="FI42" s="20"/>
      <c r="FJ42" s="20"/>
      <c r="FP42" s="20"/>
      <c r="FQ42" s="20"/>
      <c r="FR42" s="20"/>
      <c r="FS42" s="20"/>
      <c r="FT42" s="20"/>
      <c r="FX42" s="20"/>
      <c r="FY42" s="20"/>
      <c r="FZ42" s="20"/>
      <c r="GC42" s="20"/>
      <c r="GD42" s="20"/>
    </row>
    <row r="43" spans="1:186" x14ac:dyDescent="0.25">
      <c r="A43" s="14">
        <v>1947</v>
      </c>
      <c r="B43" t="s">
        <v>196</v>
      </c>
      <c r="C43" t="s">
        <v>278</v>
      </c>
      <c r="D43" t="s">
        <v>362</v>
      </c>
      <c r="E43" t="s">
        <v>430</v>
      </c>
      <c r="F43" t="s">
        <v>496</v>
      </c>
      <c r="G43" s="10">
        <f>603+496+585+559+617</f>
        <v>2860</v>
      </c>
      <c r="J43" t="s">
        <v>547</v>
      </c>
      <c r="K43" t="s">
        <v>608</v>
      </c>
      <c r="L43" s="10">
        <f>584+657</f>
        <v>1241</v>
      </c>
      <c r="N43" t="s">
        <v>668</v>
      </c>
      <c r="O43" s="10">
        <f>238+256+202+50</f>
        <v>746</v>
      </c>
      <c r="Q43" s="10"/>
      <c r="T43" s="20"/>
      <c r="U43" s="20"/>
      <c r="V43" s="20"/>
      <c r="W43" s="20"/>
      <c r="X43" s="20"/>
      <c r="Y43" s="22"/>
      <c r="Z43" s="20"/>
      <c r="AA43" s="20"/>
      <c r="AB43" s="20"/>
      <c r="AC43" s="20"/>
      <c r="AD43" s="22"/>
      <c r="AE43" s="20"/>
      <c r="AF43" s="20"/>
      <c r="AG43" s="22"/>
      <c r="AH43" s="20"/>
      <c r="AI43" s="20"/>
      <c r="AJ43" s="22"/>
      <c r="AQ43" s="30"/>
      <c r="AT43" s="30"/>
      <c r="AW43" s="30"/>
      <c r="AX43" s="15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DM43" s="20"/>
      <c r="DN43" s="20"/>
      <c r="DO43" s="20"/>
      <c r="DP43" s="20"/>
      <c r="DU43" s="20"/>
      <c r="DV43" s="20"/>
      <c r="DW43" s="20"/>
      <c r="DX43" s="20"/>
      <c r="EC43" s="20"/>
      <c r="ED43" s="20"/>
      <c r="EE43" s="20"/>
      <c r="EF43" s="20"/>
      <c r="EL43" s="20"/>
      <c r="EM43" s="20"/>
      <c r="EN43" s="20"/>
      <c r="EO43" s="20"/>
      <c r="EP43" s="20"/>
      <c r="EV43" s="20"/>
      <c r="EW43" s="20"/>
      <c r="EX43" s="20"/>
      <c r="EY43" s="20"/>
      <c r="EZ43" s="20"/>
      <c r="FF43" s="20"/>
      <c r="FG43" s="20"/>
      <c r="FH43" s="20"/>
      <c r="FI43" s="20"/>
      <c r="FJ43" s="20"/>
      <c r="FP43" s="20"/>
      <c r="FQ43" s="20"/>
      <c r="FR43" s="20"/>
      <c r="FS43" s="20"/>
      <c r="FT43" s="20"/>
      <c r="FX43" s="20"/>
      <c r="FY43" s="20"/>
      <c r="FZ43" s="20"/>
      <c r="GC43" s="20"/>
      <c r="GD43" s="20"/>
    </row>
    <row r="44" spans="1:186" x14ac:dyDescent="0.25">
      <c r="A44" s="14">
        <v>1948</v>
      </c>
      <c r="B44" t="s">
        <v>197</v>
      </c>
      <c r="C44" t="s">
        <v>279</v>
      </c>
      <c r="D44" t="s">
        <v>363</v>
      </c>
      <c r="E44" t="s">
        <v>431</v>
      </c>
      <c r="F44" t="s">
        <v>497</v>
      </c>
      <c r="G44" s="10">
        <v>2653</v>
      </c>
      <c r="J44" t="s">
        <v>548</v>
      </c>
      <c r="K44" t="s">
        <v>609</v>
      </c>
      <c r="L44" s="10">
        <f>615+579+168</f>
        <v>1362</v>
      </c>
      <c r="N44" t="s">
        <v>669</v>
      </c>
      <c r="O44" s="10">
        <f>221+214+233+67</f>
        <v>735</v>
      </c>
      <c r="P44" t="s">
        <v>718</v>
      </c>
      <c r="Q44" s="10">
        <f>556+575+540+379</f>
        <v>2050</v>
      </c>
      <c r="T44" s="20"/>
      <c r="U44" s="20"/>
      <c r="V44" s="20"/>
      <c r="W44" s="20"/>
      <c r="X44" s="20"/>
      <c r="Y44" s="22"/>
      <c r="Z44" s="20"/>
      <c r="AA44" s="20"/>
      <c r="AB44" s="20"/>
      <c r="AC44" s="20"/>
      <c r="AD44" s="22"/>
      <c r="AE44" s="20"/>
      <c r="AF44" s="20"/>
      <c r="AG44" s="22"/>
      <c r="AH44" s="20"/>
      <c r="AI44" s="20"/>
      <c r="AJ44" s="22"/>
      <c r="AQ44" s="30"/>
      <c r="AT44" s="30"/>
      <c r="AW44" s="30"/>
      <c r="AX44" s="15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DM44" s="20"/>
      <c r="DN44" s="20"/>
      <c r="DO44" s="20"/>
      <c r="DP44" s="20"/>
      <c r="DU44" s="20"/>
      <c r="DV44" s="20"/>
      <c r="DW44" s="20"/>
      <c r="DX44" s="20"/>
      <c r="EC44" s="20"/>
      <c r="ED44" s="20"/>
      <c r="EE44" s="20"/>
      <c r="EF44" s="20"/>
      <c r="EL44" s="20"/>
      <c r="EM44" s="20"/>
      <c r="EN44" s="20"/>
      <c r="EO44" s="20"/>
      <c r="EP44" s="20"/>
      <c r="EV44" s="20"/>
      <c r="EW44" s="20"/>
      <c r="EX44" s="20"/>
      <c r="EY44" s="20"/>
      <c r="EZ44" s="20"/>
      <c r="FF44" s="20"/>
      <c r="FG44" s="20"/>
      <c r="FH44" s="20"/>
      <c r="FI44" s="20"/>
      <c r="FJ44" s="20"/>
      <c r="FP44" s="20"/>
      <c r="FQ44" s="20"/>
      <c r="FR44" s="20"/>
      <c r="FS44" s="20"/>
      <c r="FT44" s="20"/>
      <c r="FX44" s="20"/>
      <c r="FY44" s="20"/>
      <c r="FZ44" s="20"/>
      <c r="GC44" s="20"/>
      <c r="GD44" s="20"/>
    </row>
    <row r="45" spans="1:186" x14ac:dyDescent="0.25">
      <c r="A45" s="14">
        <v>1949</v>
      </c>
      <c r="B45" t="s">
        <v>198</v>
      </c>
      <c r="C45" t="s">
        <v>280</v>
      </c>
      <c r="D45" t="s">
        <v>364</v>
      </c>
      <c r="E45" t="s">
        <v>432</v>
      </c>
      <c r="F45" t="s">
        <v>494</v>
      </c>
      <c r="G45" s="10">
        <f>521+587+680+600+726</f>
        <v>3114</v>
      </c>
      <c r="J45" t="s">
        <v>549</v>
      </c>
      <c r="K45" t="s">
        <v>610</v>
      </c>
      <c r="L45" s="10">
        <v>1214</v>
      </c>
      <c r="N45" t="s">
        <v>670</v>
      </c>
      <c r="O45" s="10">
        <v>792</v>
      </c>
      <c r="P45" t="s">
        <v>719</v>
      </c>
      <c r="Q45" s="10">
        <f>1695+402</f>
        <v>2097</v>
      </c>
      <c r="T45" s="20"/>
      <c r="U45" s="20"/>
      <c r="V45" s="20"/>
      <c r="W45" s="20"/>
      <c r="X45" s="20"/>
      <c r="Y45" s="22"/>
      <c r="Z45" s="20"/>
      <c r="AA45" s="20"/>
      <c r="AB45" s="20"/>
      <c r="AC45" s="20"/>
      <c r="AD45" s="22"/>
      <c r="AE45" s="20"/>
      <c r="AF45" s="20"/>
      <c r="AG45" s="22"/>
      <c r="AH45" s="20"/>
      <c r="AI45" s="20"/>
      <c r="AJ45" s="22"/>
      <c r="AQ45" s="30"/>
      <c r="AT45" s="30"/>
      <c r="AW45" s="30"/>
      <c r="AX45" s="15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DM45" s="20"/>
      <c r="DN45" s="20"/>
      <c r="DO45" s="20"/>
      <c r="DP45" s="20"/>
      <c r="DU45" s="20"/>
      <c r="DV45" s="20"/>
      <c r="DW45" s="20"/>
      <c r="DX45" s="20"/>
      <c r="EC45" s="20"/>
      <c r="ED45" s="20"/>
      <c r="EE45" s="20"/>
      <c r="EF45" s="20"/>
      <c r="EL45" s="20"/>
      <c r="EM45" s="20"/>
      <c r="EN45" s="20"/>
      <c r="EO45" s="20"/>
      <c r="EP45" s="20"/>
      <c r="EV45" s="20"/>
      <c r="EW45" s="20"/>
      <c r="EX45" s="20"/>
      <c r="EY45" s="20"/>
      <c r="EZ45" s="20"/>
      <c r="FF45" s="20"/>
      <c r="FG45" s="20"/>
      <c r="FH45" s="20"/>
      <c r="FI45" s="20"/>
      <c r="FJ45" s="20"/>
      <c r="FP45" s="20"/>
      <c r="FQ45" s="20"/>
      <c r="FR45" s="20"/>
      <c r="FS45" s="20"/>
      <c r="FT45" s="20"/>
      <c r="FX45" s="20"/>
      <c r="FY45" s="20"/>
      <c r="FZ45" s="20"/>
      <c r="GC45" s="20"/>
      <c r="GD45" s="20"/>
    </row>
    <row r="46" spans="1:186" x14ac:dyDescent="0.25">
      <c r="A46" s="14">
        <v>1950</v>
      </c>
      <c r="B46" t="s">
        <v>199</v>
      </c>
      <c r="C46" t="s">
        <v>281</v>
      </c>
      <c r="D46" t="s">
        <v>365</v>
      </c>
      <c r="E46" t="s">
        <v>433</v>
      </c>
      <c r="F46" t="s">
        <v>498</v>
      </c>
      <c r="G46" s="10">
        <v>2904</v>
      </c>
      <c r="J46" t="s">
        <v>550</v>
      </c>
      <c r="K46" t="s">
        <v>611</v>
      </c>
      <c r="L46" s="10">
        <v>1384</v>
      </c>
      <c r="N46" t="s">
        <v>547</v>
      </c>
      <c r="O46" s="10">
        <f>656+82</f>
        <v>738</v>
      </c>
      <c r="P46" t="s">
        <v>720</v>
      </c>
      <c r="Q46" s="10">
        <v>1978</v>
      </c>
      <c r="T46" s="20"/>
      <c r="U46" s="20"/>
      <c r="V46" s="20"/>
      <c r="W46" s="20"/>
      <c r="X46" s="20"/>
      <c r="Y46" s="22"/>
      <c r="Z46" s="20"/>
      <c r="AA46" s="20"/>
      <c r="AB46" s="20"/>
      <c r="AC46" s="20"/>
      <c r="AD46" s="22"/>
      <c r="AE46" s="20"/>
      <c r="AF46" s="20"/>
      <c r="AG46" s="22"/>
      <c r="AH46" s="20"/>
      <c r="AI46" s="20"/>
      <c r="AJ46" s="22"/>
      <c r="AQ46" s="30"/>
      <c r="AT46" s="30"/>
      <c r="AW46" s="30"/>
      <c r="AX46" s="15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DM46" s="20"/>
      <c r="DN46" s="20"/>
      <c r="DO46" s="20"/>
      <c r="DP46" s="20"/>
      <c r="DU46" s="20"/>
      <c r="DV46" s="20"/>
      <c r="DW46" s="20"/>
      <c r="DX46" s="20"/>
      <c r="EC46" s="20"/>
      <c r="ED46" s="20"/>
      <c r="EE46" s="20"/>
      <c r="EF46" s="20"/>
      <c r="EL46" s="20"/>
      <c r="EM46" s="20"/>
      <c r="EN46" s="20"/>
      <c r="EO46" s="20"/>
      <c r="EP46" s="20"/>
      <c r="EV46" s="20"/>
      <c r="EW46" s="20"/>
      <c r="EX46" s="20"/>
      <c r="EY46" s="20"/>
      <c r="EZ46" s="20"/>
      <c r="FF46" s="20"/>
      <c r="FG46" s="20"/>
      <c r="FH46" s="20"/>
      <c r="FI46" s="20"/>
      <c r="FJ46" s="20"/>
      <c r="FP46" s="20"/>
      <c r="FQ46" s="20"/>
      <c r="FR46" s="20"/>
      <c r="FS46" s="20"/>
      <c r="FT46" s="20"/>
      <c r="FX46" s="20"/>
      <c r="FY46" s="20"/>
      <c r="FZ46" s="20"/>
      <c r="GC46" s="20"/>
      <c r="GD46" s="20"/>
    </row>
    <row r="47" spans="1:186" x14ac:dyDescent="0.25">
      <c r="A47" s="14">
        <v>1951</v>
      </c>
      <c r="B47" t="s">
        <v>200</v>
      </c>
      <c r="C47" t="s">
        <v>282</v>
      </c>
      <c r="D47" t="s">
        <v>366</v>
      </c>
      <c r="E47" t="s">
        <v>434</v>
      </c>
      <c r="F47" t="s">
        <v>499</v>
      </c>
      <c r="G47" s="10">
        <v>2717</v>
      </c>
      <c r="J47" t="s">
        <v>551</v>
      </c>
      <c r="K47" t="s">
        <v>612</v>
      </c>
      <c r="L47" s="10">
        <v>1362</v>
      </c>
      <c r="N47" t="s">
        <v>671</v>
      </c>
      <c r="O47" s="10">
        <f>198+242+201+106</f>
        <v>747</v>
      </c>
      <c r="P47" t="s">
        <v>612</v>
      </c>
      <c r="Q47" s="10">
        <f>544+629+578+294</f>
        <v>2045</v>
      </c>
      <c r="T47" s="20"/>
      <c r="U47" s="20"/>
      <c r="V47" s="20"/>
      <c r="W47" s="20"/>
      <c r="X47" s="20"/>
      <c r="Y47" s="22"/>
      <c r="Z47" s="20"/>
      <c r="AA47" s="20"/>
      <c r="AB47" s="20"/>
      <c r="AC47" s="20"/>
      <c r="AD47" s="22"/>
      <c r="AE47" s="20"/>
      <c r="AF47" s="20"/>
      <c r="AG47" s="22"/>
      <c r="AH47" s="20"/>
      <c r="AI47" s="20"/>
      <c r="AJ47" s="22"/>
      <c r="AQ47" s="30"/>
      <c r="AT47" s="30"/>
      <c r="AW47" s="30"/>
      <c r="AX47" s="15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DM47" s="20"/>
      <c r="DN47" s="20"/>
      <c r="DO47" s="20"/>
      <c r="DP47" s="20"/>
      <c r="DU47" s="20"/>
      <c r="DV47" s="20"/>
      <c r="DW47" s="20"/>
      <c r="DX47" s="20"/>
      <c r="EC47" s="20"/>
      <c r="ED47" s="20"/>
      <c r="EE47" s="20"/>
      <c r="EF47" s="20"/>
      <c r="EL47" s="20"/>
      <c r="EM47" s="20"/>
      <c r="EN47" s="20"/>
      <c r="EO47" s="20"/>
      <c r="EP47" s="20"/>
      <c r="EV47" s="20"/>
      <c r="EW47" s="20"/>
      <c r="EX47" s="20"/>
      <c r="EY47" s="20"/>
      <c r="EZ47" s="20"/>
      <c r="FF47" s="20"/>
      <c r="FG47" s="20"/>
      <c r="FH47" s="20"/>
      <c r="FI47" s="20"/>
      <c r="FJ47" s="20"/>
      <c r="FP47" s="20"/>
      <c r="FQ47" s="20"/>
      <c r="FR47" s="20"/>
      <c r="FS47" s="20"/>
      <c r="FT47" s="20"/>
      <c r="FX47" s="20"/>
      <c r="FY47" s="20"/>
      <c r="FZ47" s="20"/>
      <c r="GC47" s="20"/>
      <c r="GD47" s="20"/>
    </row>
    <row r="48" spans="1:186" x14ac:dyDescent="0.25">
      <c r="A48" s="14">
        <v>1952</v>
      </c>
      <c r="B48" t="s">
        <v>201</v>
      </c>
      <c r="C48" t="s">
        <v>283</v>
      </c>
      <c r="D48" t="s">
        <v>367</v>
      </c>
      <c r="E48" t="s">
        <v>435</v>
      </c>
      <c r="F48" t="s">
        <v>500</v>
      </c>
      <c r="G48" s="10">
        <v>2791</v>
      </c>
      <c r="J48" t="s">
        <v>552</v>
      </c>
      <c r="K48" t="s">
        <v>613</v>
      </c>
      <c r="L48" s="10">
        <f>607+532+259</f>
        <v>1398</v>
      </c>
      <c r="N48" t="s">
        <v>672</v>
      </c>
      <c r="O48" s="10">
        <f>222+220+224+72</f>
        <v>738</v>
      </c>
      <c r="P48" t="s">
        <v>721</v>
      </c>
      <c r="Q48" s="10">
        <f>585+516+542+402</f>
        <v>2045</v>
      </c>
      <c r="T48" s="20"/>
      <c r="U48" s="20"/>
      <c r="V48" s="20"/>
      <c r="W48" s="20"/>
      <c r="X48" s="20"/>
      <c r="Y48" s="22"/>
      <c r="Z48" s="20"/>
      <c r="AA48" s="20"/>
      <c r="AB48" s="20"/>
      <c r="AC48" s="20"/>
      <c r="AD48" s="22"/>
      <c r="AE48" s="20"/>
      <c r="AF48" s="20"/>
      <c r="AG48" s="22"/>
      <c r="AH48" s="20"/>
      <c r="AI48" s="20"/>
      <c r="AJ48" s="22"/>
      <c r="AQ48" s="30"/>
      <c r="AT48" s="30"/>
      <c r="AW48" s="30"/>
      <c r="AX48" s="15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DM48" s="20"/>
      <c r="DN48" s="20"/>
      <c r="DO48" s="20"/>
      <c r="DP48" s="20"/>
      <c r="DU48" s="20"/>
      <c r="DV48" s="20"/>
      <c r="DW48" s="20"/>
      <c r="DX48" s="20"/>
      <c r="EC48" s="20"/>
      <c r="ED48" s="20"/>
      <c r="EE48" s="20"/>
      <c r="EF48" s="20"/>
      <c r="EL48" s="20"/>
      <c r="EM48" s="20"/>
      <c r="EN48" s="20"/>
      <c r="EO48" s="20"/>
      <c r="EP48" s="20"/>
      <c r="EV48" s="20"/>
      <c r="EW48" s="20"/>
      <c r="EX48" s="20"/>
      <c r="EY48" s="20"/>
      <c r="EZ48" s="20"/>
      <c r="FF48" s="20"/>
      <c r="FG48" s="20"/>
      <c r="FH48" s="20"/>
      <c r="FI48" s="20"/>
      <c r="FJ48" s="20"/>
      <c r="FP48" s="20"/>
      <c r="FQ48" s="20"/>
      <c r="FR48" s="20"/>
      <c r="FS48" s="20"/>
      <c r="FT48" s="20"/>
      <c r="FX48" s="20"/>
      <c r="FY48" s="20"/>
      <c r="FZ48" s="20"/>
      <c r="GC48" s="20"/>
      <c r="GD48" s="20"/>
    </row>
    <row r="49" spans="1:186" x14ac:dyDescent="0.25">
      <c r="A49" s="14">
        <v>1953</v>
      </c>
      <c r="B49" t="s">
        <v>202</v>
      </c>
      <c r="C49" t="s">
        <v>284</v>
      </c>
      <c r="D49" t="s">
        <v>368</v>
      </c>
      <c r="E49" t="s">
        <v>436</v>
      </c>
      <c r="F49" t="s">
        <v>501</v>
      </c>
      <c r="G49" s="10">
        <v>2543</v>
      </c>
      <c r="J49" t="s">
        <v>553</v>
      </c>
      <c r="K49" t="s">
        <v>614</v>
      </c>
      <c r="L49" s="10">
        <f>658+607+154</f>
        <v>1419</v>
      </c>
      <c r="N49" t="s">
        <v>673</v>
      </c>
      <c r="O49" s="10">
        <f>211+209+244+127</f>
        <v>791</v>
      </c>
      <c r="P49" t="s">
        <v>722</v>
      </c>
      <c r="Q49" s="10">
        <f>572+601+593+366</f>
        <v>2132</v>
      </c>
      <c r="T49" s="20"/>
      <c r="U49" s="20"/>
      <c r="V49" s="20"/>
      <c r="W49" s="20"/>
      <c r="X49" s="20"/>
      <c r="Y49" s="22"/>
      <c r="Z49" s="20"/>
      <c r="AA49" s="20"/>
      <c r="AB49" s="20"/>
      <c r="AC49" s="20"/>
      <c r="AD49" s="22"/>
      <c r="AE49" s="20"/>
      <c r="AF49" s="20"/>
      <c r="AG49" s="22"/>
      <c r="AH49" s="20"/>
      <c r="AI49" s="20"/>
      <c r="AJ49" s="22"/>
      <c r="AQ49" s="30"/>
      <c r="AT49" s="30"/>
      <c r="AW49" s="30"/>
      <c r="AX49" s="15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DM49" s="20"/>
      <c r="DN49" s="20"/>
      <c r="DO49" s="20"/>
      <c r="DP49" s="20"/>
      <c r="DU49" s="20"/>
      <c r="DV49" s="20"/>
      <c r="DW49" s="20"/>
      <c r="DX49" s="20"/>
      <c r="EC49" s="20"/>
      <c r="ED49" s="20"/>
      <c r="EE49" s="20"/>
      <c r="EF49" s="20"/>
      <c r="EL49" s="20"/>
      <c r="EM49" s="20"/>
      <c r="EN49" s="20"/>
      <c r="EO49" s="20"/>
      <c r="EP49" s="20"/>
      <c r="EV49" s="20"/>
      <c r="EW49" s="20"/>
      <c r="EX49" s="20"/>
      <c r="EY49" s="20"/>
      <c r="EZ49" s="20"/>
      <c r="FF49" s="20"/>
      <c r="FG49" s="20"/>
      <c r="FH49" s="20"/>
      <c r="FI49" s="20"/>
      <c r="FJ49" s="20"/>
      <c r="FP49" s="20"/>
      <c r="FQ49" s="20"/>
      <c r="FR49" s="20"/>
      <c r="FS49" s="20"/>
      <c r="FT49" s="20"/>
      <c r="FX49" s="20"/>
      <c r="FY49" s="20"/>
      <c r="FZ49" s="20"/>
      <c r="GC49" s="20"/>
      <c r="GD49" s="20"/>
    </row>
    <row r="50" spans="1:186" x14ac:dyDescent="0.25">
      <c r="A50" s="14">
        <v>1954</v>
      </c>
      <c r="B50" t="s">
        <v>203</v>
      </c>
      <c r="C50" t="s">
        <v>285</v>
      </c>
      <c r="D50" t="s">
        <v>369</v>
      </c>
      <c r="E50" t="s">
        <v>437</v>
      </c>
      <c r="F50" t="s">
        <v>502</v>
      </c>
      <c r="G50" s="10">
        <v>2504</v>
      </c>
      <c r="J50" t="s">
        <v>554</v>
      </c>
      <c r="K50" t="s">
        <v>615</v>
      </c>
      <c r="L50" s="10">
        <f>579+561+189</f>
        <v>1329</v>
      </c>
      <c r="N50" t="s">
        <v>674</v>
      </c>
      <c r="O50" s="10">
        <f>214+246+184+110</f>
        <v>754</v>
      </c>
      <c r="P50" t="s">
        <v>723</v>
      </c>
      <c r="Q50" s="10">
        <f>555+573+592+294</f>
        <v>2014</v>
      </c>
      <c r="T50" s="20"/>
      <c r="U50" s="20"/>
      <c r="V50" s="20"/>
      <c r="W50" s="20"/>
      <c r="X50" s="20"/>
      <c r="Y50" s="22"/>
      <c r="Z50" s="20"/>
      <c r="AA50" s="20"/>
      <c r="AB50" s="20"/>
      <c r="AC50" s="20"/>
      <c r="AD50" s="22"/>
      <c r="AE50" s="20"/>
      <c r="AF50" s="20"/>
      <c r="AG50" s="22"/>
      <c r="AH50" s="20"/>
      <c r="AI50" s="20"/>
      <c r="AJ50" s="22"/>
      <c r="AQ50" s="30"/>
      <c r="AT50" s="30"/>
      <c r="AW50" s="30"/>
      <c r="AX50" s="15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DM50" s="20"/>
      <c r="DN50" s="20"/>
      <c r="DO50" s="20"/>
      <c r="DP50" s="20"/>
      <c r="DU50" s="20"/>
      <c r="DV50" s="20"/>
      <c r="DW50" s="20"/>
      <c r="DX50" s="20"/>
      <c r="EC50" s="20"/>
      <c r="ED50" s="20"/>
      <c r="EE50" s="20"/>
      <c r="EF50" s="20"/>
      <c r="EL50" s="20"/>
      <c r="EM50" s="20"/>
      <c r="EN50" s="20"/>
      <c r="EO50" s="20"/>
      <c r="EP50" s="20"/>
      <c r="EV50" s="20"/>
      <c r="EW50" s="20"/>
      <c r="EX50" s="20"/>
      <c r="EY50" s="20"/>
      <c r="EZ50" s="20"/>
      <c r="FF50" s="20"/>
      <c r="FG50" s="20"/>
      <c r="FH50" s="20"/>
      <c r="FI50" s="20"/>
      <c r="FJ50" s="20"/>
      <c r="FP50" s="20"/>
      <c r="FQ50" s="20"/>
      <c r="FR50" s="20"/>
      <c r="FS50" s="20"/>
      <c r="FT50" s="20"/>
      <c r="FX50" s="20"/>
      <c r="FY50" s="20"/>
      <c r="FZ50" s="20"/>
      <c r="GC50" s="20"/>
      <c r="GD50" s="20"/>
    </row>
    <row r="51" spans="1:186" x14ac:dyDescent="0.25">
      <c r="A51" s="14">
        <v>1955</v>
      </c>
      <c r="B51" t="s">
        <v>198</v>
      </c>
      <c r="C51" t="s">
        <v>286</v>
      </c>
      <c r="D51" t="s">
        <v>206</v>
      </c>
      <c r="E51" t="s">
        <v>438</v>
      </c>
      <c r="F51" t="s">
        <v>288</v>
      </c>
      <c r="G51" s="10">
        <v>3092</v>
      </c>
      <c r="J51" t="s">
        <v>280</v>
      </c>
      <c r="K51" t="s">
        <v>364</v>
      </c>
      <c r="L51" s="10">
        <f>597+666</f>
        <v>1263</v>
      </c>
      <c r="N51" t="s">
        <v>505</v>
      </c>
      <c r="O51" s="10">
        <v>689</v>
      </c>
      <c r="P51" t="s">
        <v>724</v>
      </c>
      <c r="Q51" s="10">
        <f>635+573+678</f>
        <v>1886</v>
      </c>
      <c r="T51" s="20" t="s">
        <v>781</v>
      </c>
      <c r="U51" s="20" t="s">
        <v>823</v>
      </c>
      <c r="V51" s="20" t="s">
        <v>865</v>
      </c>
      <c r="W51" s="20" t="s">
        <v>907</v>
      </c>
      <c r="X51" s="20" t="s">
        <v>949</v>
      </c>
      <c r="Y51" s="22">
        <f>2868+434</f>
        <v>3302</v>
      </c>
      <c r="Z51" s="20"/>
      <c r="AA51" s="20"/>
      <c r="AB51" s="20" t="s">
        <v>990</v>
      </c>
      <c r="AC51" s="20" t="s">
        <v>531</v>
      </c>
      <c r="AD51" s="22">
        <f>592+650+113</f>
        <v>1355</v>
      </c>
      <c r="AE51" s="20"/>
      <c r="AF51" s="20" t="s">
        <v>1092</v>
      </c>
      <c r="AG51" s="22">
        <f>200+186+198+161</f>
        <v>745</v>
      </c>
      <c r="AH51" s="20"/>
      <c r="AI51" s="20" t="s">
        <v>1139</v>
      </c>
      <c r="AJ51" s="22">
        <f>548+535+608+345</f>
        <v>2036</v>
      </c>
      <c r="AQ51" s="30"/>
      <c r="AT51" s="30"/>
      <c r="AW51" s="30"/>
      <c r="AX51" s="15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DM51" s="20"/>
      <c r="DN51" s="20"/>
      <c r="DO51" s="20"/>
      <c r="DP51" s="20"/>
      <c r="DU51" s="20"/>
      <c r="DV51" s="20"/>
      <c r="DW51" s="20"/>
      <c r="DX51" s="20"/>
      <c r="EC51" s="20"/>
      <c r="ED51" s="20"/>
      <c r="EE51" s="20"/>
      <c r="EF51" s="20"/>
      <c r="EL51" s="20"/>
      <c r="EM51" s="20"/>
      <c r="EN51" s="20"/>
      <c r="EO51" s="20"/>
      <c r="EP51" s="20"/>
      <c r="EV51" s="20"/>
      <c r="EW51" s="20"/>
      <c r="EX51" s="20"/>
      <c r="EY51" s="20"/>
      <c r="EZ51" s="20"/>
      <c r="FF51" s="20"/>
      <c r="FG51" s="20"/>
      <c r="FH51" s="20"/>
      <c r="FI51" s="20"/>
      <c r="FJ51" s="20"/>
      <c r="FP51" s="20"/>
      <c r="FQ51" s="20"/>
      <c r="FR51" s="20"/>
      <c r="FS51" s="20"/>
      <c r="FT51" s="20"/>
      <c r="FX51" s="20"/>
      <c r="FY51" s="20"/>
      <c r="FZ51" s="20"/>
      <c r="GC51" s="20"/>
      <c r="GD51" s="20"/>
    </row>
    <row r="52" spans="1:186" x14ac:dyDescent="0.25">
      <c r="A52" s="14">
        <v>1956</v>
      </c>
      <c r="B52" t="s">
        <v>204</v>
      </c>
      <c r="C52" t="s">
        <v>287</v>
      </c>
      <c r="D52" t="s">
        <v>370</v>
      </c>
      <c r="E52" t="s">
        <v>205</v>
      </c>
      <c r="F52" t="s">
        <v>503</v>
      </c>
      <c r="G52" s="10">
        <v>2866</v>
      </c>
      <c r="J52" t="s">
        <v>205</v>
      </c>
      <c r="K52" t="s">
        <v>288</v>
      </c>
      <c r="L52" s="10">
        <v>1224</v>
      </c>
      <c r="N52" t="s">
        <v>675</v>
      </c>
      <c r="O52" s="10">
        <f>232+221+237</f>
        <v>690</v>
      </c>
      <c r="P52" t="s">
        <v>205</v>
      </c>
      <c r="Q52" s="10">
        <f>622+657+604</f>
        <v>1883</v>
      </c>
      <c r="T52" s="20" t="s">
        <v>782</v>
      </c>
      <c r="U52" s="20" t="s">
        <v>824</v>
      </c>
      <c r="V52" s="20" t="s">
        <v>866</v>
      </c>
      <c r="W52" s="20" t="s">
        <v>908</v>
      </c>
      <c r="X52" s="20" t="s">
        <v>950</v>
      </c>
      <c r="Y52" s="22">
        <f>584+558+513+604+502+408</f>
        <v>3169</v>
      </c>
      <c r="Z52" s="20"/>
      <c r="AA52" s="20"/>
      <c r="AB52" s="20" t="s">
        <v>991</v>
      </c>
      <c r="AC52" s="20" t="s">
        <v>1042</v>
      </c>
      <c r="AD52" s="22">
        <f>457+640+243</f>
        <v>1340</v>
      </c>
      <c r="AE52" s="20"/>
      <c r="AF52" s="20" t="s">
        <v>675</v>
      </c>
      <c r="AG52" s="22">
        <v>745</v>
      </c>
      <c r="AH52" s="20"/>
      <c r="AI52" s="20" t="s">
        <v>1140</v>
      </c>
      <c r="AJ52" s="22">
        <v>1986</v>
      </c>
      <c r="AQ52" s="30"/>
      <c r="AT52" s="30"/>
      <c r="AW52" s="30"/>
      <c r="AX52" s="15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DM52" s="20"/>
      <c r="DN52" s="20"/>
      <c r="DO52" s="20"/>
      <c r="DP52" s="20"/>
      <c r="DU52" s="20"/>
      <c r="DV52" s="20"/>
      <c r="DW52" s="20"/>
      <c r="DX52" s="20"/>
      <c r="EC52" s="20"/>
      <c r="ED52" s="20"/>
      <c r="EE52" s="20"/>
      <c r="EF52" s="20"/>
      <c r="EL52" s="20"/>
      <c r="EM52" s="20"/>
      <c r="EN52" s="20"/>
      <c r="EO52" s="20"/>
      <c r="EP52" s="20"/>
      <c r="EV52" s="20"/>
      <c r="EW52" s="20"/>
      <c r="EX52" s="20"/>
      <c r="EY52" s="20"/>
      <c r="EZ52" s="20"/>
      <c r="FF52" s="20"/>
      <c r="FG52" s="20"/>
      <c r="FH52" s="20"/>
      <c r="FI52" s="20"/>
      <c r="FJ52" s="20"/>
      <c r="FP52" s="20"/>
      <c r="FQ52" s="20"/>
      <c r="FR52" s="20"/>
      <c r="FS52" s="20"/>
      <c r="FT52" s="20"/>
      <c r="FX52" s="20"/>
      <c r="FY52" s="20"/>
      <c r="FZ52" s="20"/>
      <c r="GC52" s="20"/>
      <c r="GD52" s="20"/>
    </row>
    <row r="53" spans="1:186" x14ac:dyDescent="0.25">
      <c r="A53" s="14">
        <v>1957</v>
      </c>
      <c r="B53" t="s">
        <v>205</v>
      </c>
      <c r="C53" t="s">
        <v>288</v>
      </c>
      <c r="D53" t="s">
        <v>1594</v>
      </c>
      <c r="E53" t="s">
        <v>439</v>
      </c>
      <c r="F53" t="s">
        <v>372</v>
      </c>
      <c r="G53" s="10">
        <v>3099</v>
      </c>
      <c r="J53" t="s">
        <v>555</v>
      </c>
      <c r="K53" t="s">
        <v>199</v>
      </c>
      <c r="L53" s="10">
        <f>635+644</f>
        <v>1279</v>
      </c>
      <c r="N53" t="s">
        <v>676</v>
      </c>
      <c r="O53" s="10">
        <v>712</v>
      </c>
      <c r="P53" t="s">
        <v>288</v>
      </c>
      <c r="Q53" s="10">
        <f>675+576+637</f>
        <v>1888</v>
      </c>
      <c r="T53" s="20" t="s">
        <v>205</v>
      </c>
      <c r="U53" s="20" t="s">
        <v>288</v>
      </c>
      <c r="V53" s="20" t="s">
        <v>1595</v>
      </c>
      <c r="W53" s="20" t="s">
        <v>439</v>
      </c>
      <c r="X53" s="20" t="s">
        <v>372</v>
      </c>
      <c r="Y53" s="22">
        <f>3099+89</f>
        <v>3188</v>
      </c>
      <c r="Z53" s="20"/>
      <c r="AA53" s="20"/>
      <c r="AB53" s="20" t="s">
        <v>992</v>
      </c>
      <c r="AC53" s="20" t="s">
        <v>1043</v>
      </c>
      <c r="AD53" s="22">
        <f>591+547+216</f>
        <v>1354</v>
      </c>
      <c r="AE53" s="20"/>
      <c r="AF53" s="20" t="s">
        <v>676</v>
      </c>
      <c r="AG53" s="22">
        <f>712+46</f>
        <v>758</v>
      </c>
      <c r="AH53" s="20"/>
      <c r="AI53" s="20" t="s">
        <v>992</v>
      </c>
      <c r="AJ53" s="22">
        <f>491+591+643+309</f>
        <v>2034</v>
      </c>
      <c r="AQ53" s="30"/>
      <c r="AT53" s="30"/>
      <c r="AW53" s="30"/>
      <c r="AX53" s="15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DM53" s="20"/>
      <c r="DN53" s="20"/>
      <c r="DO53" s="20"/>
      <c r="DP53" s="20"/>
      <c r="DU53" s="20"/>
      <c r="DV53" s="20"/>
      <c r="DW53" s="20"/>
      <c r="DX53" s="20"/>
      <c r="EC53" s="20"/>
      <c r="ED53" s="20"/>
      <c r="EE53" s="20"/>
      <c r="EF53" s="20"/>
      <c r="EL53" s="20"/>
      <c r="EM53" s="20"/>
      <c r="EN53" s="20"/>
      <c r="EO53" s="20"/>
      <c r="EP53" s="20"/>
      <c r="EV53" s="20"/>
      <c r="EW53" s="20"/>
      <c r="EX53" s="20"/>
      <c r="EY53" s="20"/>
      <c r="EZ53" s="20"/>
      <c r="FF53" s="20"/>
      <c r="FG53" s="20"/>
      <c r="FH53" s="20"/>
      <c r="FI53" s="20"/>
      <c r="FJ53" s="20"/>
      <c r="FP53" s="20"/>
      <c r="FQ53" s="20"/>
      <c r="FR53" s="20"/>
      <c r="FS53" s="20"/>
      <c r="FT53" s="20"/>
      <c r="FX53" s="20"/>
      <c r="FY53" s="20"/>
      <c r="FZ53" s="20"/>
      <c r="GC53" s="20"/>
      <c r="GD53" s="20"/>
    </row>
    <row r="54" spans="1:186" x14ac:dyDescent="0.25">
      <c r="A54" s="14">
        <v>1958</v>
      </c>
      <c r="B54" t="s">
        <v>206</v>
      </c>
      <c r="C54" t="s">
        <v>205</v>
      </c>
      <c r="D54" t="s">
        <v>371</v>
      </c>
      <c r="E54" t="s">
        <v>440</v>
      </c>
      <c r="F54" t="s">
        <v>504</v>
      </c>
      <c r="G54" s="10">
        <v>2979</v>
      </c>
      <c r="J54" t="s">
        <v>370</v>
      </c>
      <c r="K54" t="s">
        <v>503</v>
      </c>
      <c r="L54" s="10">
        <v>1319</v>
      </c>
      <c r="N54" t="s">
        <v>677</v>
      </c>
      <c r="O54" s="10">
        <v>695</v>
      </c>
      <c r="P54" t="s">
        <v>503</v>
      </c>
      <c r="Q54" s="10">
        <f>684+711+663</f>
        <v>2058</v>
      </c>
      <c r="T54" s="20" t="s">
        <v>783</v>
      </c>
      <c r="U54" s="20" t="s">
        <v>825</v>
      </c>
      <c r="V54" s="20" t="s">
        <v>867</v>
      </c>
      <c r="W54" s="20" t="s">
        <v>909</v>
      </c>
      <c r="X54" s="20" t="s">
        <v>951</v>
      </c>
      <c r="Y54" s="22">
        <f>572+582+481+502+527+557</f>
        <v>3221</v>
      </c>
      <c r="Z54" s="20"/>
      <c r="AA54" s="20"/>
      <c r="AB54" s="20" t="s">
        <v>993</v>
      </c>
      <c r="AC54" s="20" t="s">
        <v>1044</v>
      </c>
      <c r="AD54" s="22">
        <f>559+564+288</f>
        <v>1411</v>
      </c>
      <c r="AE54" s="20"/>
      <c r="AF54" s="20" t="s">
        <v>1093</v>
      </c>
      <c r="AG54" s="22">
        <f>644+82</f>
        <v>726</v>
      </c>
      <c r="AH54" s="20"/>
      <c r="AI54" s="20" t="s">
        <v>503</v>
      </c>
      <c r="AJ54" s="22">
        <f>663+711+684+45</f>
        <v>2103</v>
      </c>
      <c r="AQ54" s="30"/>
      <c r="AT54" s="30"/>
      <c r="AW54" s="30"/>
      <c r="AX54" s="15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DM54" s="20"/>
      <c r="DN54" s="20"/>
      <c r="DO54" s="20"/>
      <c r="DP54" s="20"/>
      <c r="DU54" s="20"/>
      <c r="DV54" s="20"/>
      <c r="DW54" s="20"/>
      <c r="DX54" s="20"/>
      <c r="EC54" s="20"/>
      <c r="ED54" s="20"/>
      <c r="EE54" s="20"/>
      <c r="EF54" s="20"/>
      <c r="EL54" s="20"/>
      <c r="EM54" s="20"/>
      <c r="EN54" s="20"/>
      <c r="EO54" s="20"/>
      <c r="EP54" s="20"/>
      <c r="EV54" s="20"/>
      <c r="EW54" s="20"/>
      <c r="EX54" s="20"/>
      <c r="EY54" s="20"/>
      <c r="EZ54" s="20"/>
      <c r="FF54" s="20"/>
      <c r="FG54" s="20"/>
      <c r="FH54" s="20"/>
      <c r="FI54" s="20"/>
      <c r="FJ54" s="20"/>
      <c r="FP54" s="20"/>
      <c r="FQ54" s="20"/>
      <c r="FR54" s="20"/>
      <c r="FS54" s="20"/>
      <c r="FT54" s="20"/>
      <c r="FX54" s="20"/>
      <c r="FY54" s="20"/>
      <c r="FZ54" s="20"/>
      <c r="GC54" s="20"/>
      <c r="GD54" s="20"/>
    </row>
    <row r="55" spans="1:186" x14ac:dyDescent="0.25">
      <c r="A55" s="14">
        <v>1959</v>
      </c>
      <c r="B55" t="s">
        <v>206</v>
      </c>
      <c r="C55" t="s">
        <v>209</v>
      </c>
      <c r="D55" t="s">
        <v>371</v>
      </c>
      <c r="E55" t="s">
        <v>440</v>
      </c>
      <c r="F55" t="s">
        <v>504</v>
      </c>
      <c r="G55" s="10">
        <v>2965</v>
      </c>
      <c r="J55" t="s">
        <v>555</v>
      </c>
      <c r="K55" t="s">
        <v>199</v>
      </c>
      <c r="L55" s="10">
        <v>1304</v>
      </c>
      <c r="N55" t="s">
        <v>678</v>
      </c>
      <c r="O55" s="10">
        <v>676</v>
      </c>
      <c r="P55" t="s">
        <v>725</v>
      </c>
      <c r="Q55" s="10">
        <f>636+634+664</f>
        <v>1934</v>
      </c>
      <c r="T55" s="20" t="s">
        <v>784</v>
      </c>
      <c r="U55" s="20" t="s">
        <v>826</v>
      </c>
      <c r="V55" s="20" t="s">
        <v>868</v>
      </c>
      <c r="W55" s="20" t="s">
        <v>910</v>
      </c>
      <c r="X55" s="20" t="s">
        <v>952</v>
      </c>
      <c r="Y55" s="22">
        <f>656+510+543+479+534+504</f>
        <v>3226</v>
      </c>
      <c r="Z55" s="20"/>
      <c r="AA55" s="20"/>
      <c r="AB55" s="20" t="s">
        <v>994</v>
      </c>
      <c r="AC55" s="20" t="s">
        <v>1045</v>
      </c>
      <c r="AD55" s="22">
        <f>567+490+330</f>
        <v>1387</v>
      </c>
      <c r="AE55" s="20"/>
      <c r="AF55" s="20" t="s">
        <v>1094</v>
      </c>
      <c r="AG55" s="22">
        <f>628+137</f>
        <v>765</v>
      </c>
      <c r="AH55" s="20"/>
      <c r="AI55" s="20" t="s">
        <v>1141</v>
      </c>
      <c r="AJ55" s="22">
        <f>663+572+664+174</f>
        <v>2073</v>
      </c>
      <c r="AQ55" s="30"/>
      <c r="AT55" s="30"/>
      <c r="AW55" s="30"/>
      <c r="AX55" s="15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DM55" s="20"/>
      <c r="DN55" s="20"/>
      <c r="DO55" s="20"/>
      <c r="DP55" s="20"/>
      <c r="DU55" s="20"/>
      <c r="DV55" s="20"/>
      <c r="DW55" s="20"/>
      <c r="DX55" s="20"/>
      <c r="EC55" s="20"/>
      <c r="ED55" s="20"/>
      <c r="EE55" s="20"/>
      <c r="EF55" s="20"/>
      <c r="EL55" s="20"/>
      <c r="EM55" s="20"/>
      <c r="EN55" s="20"/>
      <c r="EO55" s="20"/>
      <c r="EP55" s="20"/>
      <c r="EV55" s="20"/>
      <c r="EW55" s="20"/>
      <c r="EX55" s="20"/>
      <c r="EY55" s="20"/>
      <c r="EZ55" s="20"/>
      <c r="FF55" s="20"/>
      <c r="FG55" s="20"/>
      <c r="FH55" s="20"/>
      <c r="FI55" s="20"/>
      <c r="FJ55" s="20"/>
      <c r="FP55" s="20"/>
      <c r="FQ55" s="20"/>
      <c r="FR55" s="20"/>
      <c r="FS55" s="20"/>
      <c r="FT55" s="20"/>
      <c r="FX55" s="20"/>
      <c r="FY55" s="20"/>
      <c r="FZ55" s="20"/>
      <c r="GC55" s="20"/>
      <c r="GD55" s="20"/>
    </row>
    <row r="56" spans="1:186" x14ac:dyDescent="0.25">
      <c r="A56" s="14">
        <v>1960</v>
      </c>
      <c r="B56" t="s">
        <v>206</v>
      </c>
      <c r="C56" t="s">
        <v>289</v>
      </c>
      <c r="D56" t="s">
        <v>371</v>
      </c>
      <c r="E56" t="s">
        <v>440</v>
      </c>
      <c r="F56" t="s">
        <v>209</v>
      </c>
      <c r="G56" s="10">
        <v>3063</v>
      </c>
      <c r="J56" t="s">
        <v>372</v>
      </c>
      <c r="K56" t="s">
        <v>375</v>
      </c>
      <c r="L56" s="10">
        <v>1304</v>
      </c>
      <c r="N56" t="s">
        <v>679</v>
      </c>
      <c r="O56" s="10">
        <v>731</v>
      </c>
      <c r="P56" t="s">
        <v>372</v>
      </c>
      <c r="Q56" s="10">
        <f>700+696+601</f>
        <v>1997</v>
      </c>
      <c r="T56" s="20" t="s">
        <v>785</v>
      </c>
      <c r="U56" s="20" t="s">
        <v>827</v>
      </c>
      <c r="V56" s="20" t="s">
        <v>869</v>
      </c>
      <c r="W56" s="20" t="s">
        <v>911</v>
      </c>
      <c r="X56" s="20" t="s">
        <v>953</v>
      </c>
      <c r="Y56" s="22">
        <f>2906+396</f>
        <v>3302</v>
      </c>
      <c r="Z56" s="20"/>
      <c r="AA56" s="20"/>
      <c r="AB56" s="20" t="s">
        <v>995</v>
      </c>
      <c r="AC56" s="20" t="s">
        <v>1046</v>
      </c>
      <c r="AD56" s="22">
        <f>694+565+141</f>
        <v>1400</v>
      </c>
      <c r="AE56" s="20"/>
      <c r="AF56" s="20" t="s">
        <v>1095</v>
      </c>
      <c r="AG56" s="22">
        <f>679+98</f>
        <v>777</v>
      </c>
      <c r="AH56" s="20"/>
      <c r="AI56" s="20" t="s">
        <v>1142</v>
      </c>
      <c r="AJ56" s="22">
        <f>534+554+591+447</f>
        <v>2126</v>
      </c>
      <c r="AQ56" s="30"/>
      <c r="AT56" s="30"/>
      <c r="AW56" s="30"/>
      <c r="AX56" s="15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DM56" s="20"/>
      <c r="DN56" s="20"/>
      <c r="DO56" s="20"/>
      <c r="DP56" s="20"/>
      <c r="DU56" s="20"/>
      <c r="DV56" s="20"/>
      <c r="DW56" s="20"/>
      <c r="DX56" s="20"/>
      <c r="EC56" s="20"/>
      <c r="ED56" s="20"/>
      <c r="EE56" s="20"/>
      <c r="EF56" s="20"/>
      <c r="EL56" s="20"/>
      <c r="EM56" s="20"/>
      <c r="EN56" s="20"/>
      <c r="EO56" s="20"/>
      <c r="EP56" s="20"/>
      <c r="EV56" s="20"/>
      <c r="EW56" s="20"/>
      <c r="EX56" s="20"/>
      <c r="EY56" s="20"/>
      <c r="EZ56" s="20"/>
      <c r="FF56" s="20"/>
      <c r="FG56" s="20"/>
      <c r="FH56" s="20"/>
      <c r="FI56" s="20"/>
      <c r="FJ56" s="20"/>
      <c r="FP56" s="20"/>
      <c r="FQ56" s="20"/>
      <c r="FR56" s="20"/>
      <c r="FS56" s="20"/>
      <c r="FT56" s="20"/>
      <c r="FX56" s="20"/>
      <c r="FY56" s="20"/>
      <c r="FZ56" s="20"/>
      <c r="GC56" s="20"/>
      <c r="GD56" s="20"/>
    </row>
    <row r="57" spans="1:186" x14ac:dyDescent="0.25">
      <c r="A57" s="14">
        <v>1961</v>
      </c>
      <c r="B57" t="s">
        <v>207</v>
      </c>
      <c r="C57" t="s">
        <v>290</v>
      </c>
      <c r="D57" t="s">
        <v>372</v>
      </c>
      <c r="E57" t="s">
        <v>375</v>
      </c>
      <c r="F57" t="s">
        <v>205</v>
      </c>
      <c r="G57" s="10">
        <v>3081</v>
      </c>
      <c r="J57" t="s">
        <v>556</v>
      </c>
      <c r="K57" t="s">
        <v>616</v>
      </c>
      <c r="L57" s="10">
        <f>511+610+228</f>
        <v>1349</v>
      </c>
      <c r="N57" t="s">
        <v>293</v>
      </c>
      <c r="O57" s="10">
        <v>674</v>
      </c>
      <c r="P57" t="s">
        <v>726</v>
      </c>
      <c r="Q57" s="10">
        <f>605+621+627</f>
        <v>1853</v>
      </c>
      <c r="T57" s="20" t="s">
        <v>786</v>
      </c>
      <c r="U57" s="20" t="s">
        <v>828</v>
      </c>
      <c r="V57" s="20" t="s">
        <v>870</v>
      </c>
      <c r="W57" s="20" t="s">
        <v>912</v>
      </c>
      <c r="X57" s="20" t="s">
        <v>954</v>
      </c>
      <c r="Y57" s="22">
        <f>531+549+516+617+595+374</f>
        <v>3182</v>
      </c>
      <c r="Z57" s="20"/>
      <c r="AA57" s="20"/>
      <c r="AB57" s="20" t="s">
        <v>996</v>
      </c>
      <c r="AC57" s="20" t="s">
        <v>1047</v>
      </c>
      <c r="AD57" s="22">
        <f>511+610+228</f>
        <v>1349</v>
      </c>
      <c r="AE57" s="20"/>
      <c r="AF57" s="20" t="s">
        <v>1596</v>
      </c>
      <c r="AG57" s="22">
        <f>628+89</f>
        <v>717</v>
      </c>
      <c r="AH57" s="20"/>
      <c r="AI57" s="20" t="s">
        <v>1143</v>
      </c>
      <c r="AJ57" s="22">
        <f>646+602+524+258</f>
        <v>2030</v>
      </c>
      <c r="AQ57" s="30"/>
      <c r="AT57" s="30"/>
      <c r="AW57" s="30"/>
      <c r="AX57" s="15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DM57" s="20"/>
      <c r="DN57" s="20"/>
      <c r="DO57" s="20"/>
      <c r="DP57" s="20"/>
      <c r="DU57" s="20"/>
      <c r="DV57" s="20"/>
      <c r="DW57" s="20"/>
      <c r="DX57" s="20"/>
      <c r="EC57" s="20"/>
      <c r="ED57" s="20"/>
      <c r="EE57" s="20"/>
      <c r="EF57" s="20"/>
      <c r="EL57" s="20"/>
      <c r="EM57" s="20"/>
      <c r="EN57" s="20"/>
      <c r="EO57" s="20"/>
      <c r="EP57" s="20"/>
      <c r="EV57" s="20"/>
      <c r="EW57" s="20"/>
      <c r="EX57" s="20"/>
      <c r="EY57" s="20"/>
      <c r="EZ57" s="20"/>
      <c r="FF57" s="20"/>
      <c r="FG57" s="20"/>
      <c r="FH57" s="20"/>
      <c r="FI57" s="20"/>
      <c r="FJ57" s="20"/>
      <c r="FP57" s="20"/>
      <c r="FQ57" s="20"/>
      <c r="FR57" s="20"/>
      <c r="FS57" s="20"/>
      <c r="FT57" s="20"/>
      <c r="FX57" s="20"/>
      <c r="FY57" s="20"/>
      <c r="FZ57" s="20"/>
      <c r="GC57" s="20"/>
      <c r="GD57" s="20"/>
    </row>
    <row r="58" spans="1:186" x14ac:dyDescent="0.25">
      <c r="A58" s="14">
        <v>1962</v>
      </c>
      <c r="B58" t="s">
        <v>208</v>
      </c>
      <c r="C58" t="s">
        <v>290</v>
      </c>
      <c r="D58" t="s">
        <v>371</v>
      </c>
      <c r="E58" t="s">
        <v>205</v>
      </c>
      <c r="F58" t="s">
        <v>372</v>
      </c>
      <c r="G58" s="10">
        <f>655+608+614+592+535</f>
        <v>3004</v>
      </c>
      <c r="J58" t="s">
        <v>295</v>
      </c>
      <c r="K58" t="s">
        <v>617</v>
      </c>
      <c r="L58" s="10">
        <f>610+672</f>
        <v>1282</v>
      </c>
      <c r="N58" t="s">
        <v>680</v>
      </c>
      <c r="O58" s="10">
        <v>691</v>
      </c>
      <c r="P58" t="s">
        <v>375</v>
      </c>
      <c r="Q58" s="10">
        <f>606+664+653</f>
        <v>1923</v>
      </c>
      <c r="T58" s="20" t="s">
        <v>787</v>
      </c>
      <c r="U58" s="20" t="s">
        <v>829</v>
      </c>
      <c r="V58" s="20" t="s">
        <v>871</v>
      </c>
      <c r="W58" s="20" t="s">
        <v>913</v>
      </c>
      <c r="X58" s="20" t="s">
        <v>955</v>
      </c>
      <c r="Y58" s="22">
        <f>2725+526</f>
        <v>3251</v>
      </c>
      <c r="Z58" s="20"/>
      <c r="AA58" s="20"/>
      <c r="AB58" s="20" t="s">
        <v>997</v>
      </c>
      <c r="AC58" s="20" t="s">
        <v>1048</v>
      </c>
      <c r="AD58" s="22">
        <f>680+512+248</f>
        <v>1440</v>
      </c>
      <c r="AE58" s="20"/>
      <c r="AF58" s="20" t="s">
        <v>1096</v>
      </c>
      <c r="AG58" s="22">
        <f>689+70</f>
        <v>759</v>
      </c>
      <c r="AH58" s="20"/>
      <c r="AI58" s="20" t="s">
        <v>1144</v>
      </c>
      <c r="AJ58" s="22">
        <f>631+673+583+267</f>
        <v>2154</v>
      </c>
      <c r="AQ58" s="30"/>
      <c r="AT58" s="30"/>
      <c r="AW58" s="30"/>
      <c r="AX58" s="15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DM58" s="20"/>
      <c r="DN58" s="20"/>
      <c r="DO58" s="20"/>
      <c r="DP58" s="20"/>
      <c r="DU58" s="20"/>
      <c r="DV58" s="20"/>
      <c r="DW58" s="20"/>
      <c r="DX58" s="20"/>
      <c r="EC58" s="20"/>
      <c r="ED58" s="20"/>
      <c r="EE58" s="20"/>
      <c r="EF58" s="20"/>
      <c r="EL58" s="20"/>
      <c r="EM58" s="20"/>
      <c r="EN58" s="20"/>
      <c r="EO58" s="20"/>
      <c r="EP58" s="20"/>
      <c r="EV58" s="20"/>
      <c r="EW58" s="20"/>
      <c r="EX58" s="20"/>
      <c r="EY58" s="20"/>
      <c r="EZ58" s="20"/>
      <c r="FF58" s="20"/>
      <c r="FG58" s="20"/>
      <c r="FH58" s="20"/>
      <c r="FI58" s="20"/>
      <c r="FJ58" s="20"/>
      <c r="FP58" s="20"/>
      <c r="FQ58" s="20"/>
      <c r="FR58" s="20"/>
      <c r="FS58" s="20"/>
      <c r="FT58" s="20"/>
      <c r="FX58" s="20"/>
      <c r="FY58" s="20"/>
      <c r="FZ58" s="20"/>
      <c r="GC58" s="20"/>
      <c r="GD58" s="20"/>
    </row>
    <row r="59" spans="1:186" x14ac:dyDescent="0.25">
      <c r="A59" s="14">
        <v>1963</v>
      </c>
      <c r="B59" t="s">
        <v>209</v>
      </c>
      <c r="C59" t="s">
        <v>291</v>
      </c>
      <c r="D59" t="s">
        <v>290</v>
      </c>
      <c r="E59" t="s">
        <v>441</v>
      </c>
      <c r="F59" t="s">
        <v>1597</v>
      </c>
      <c r="G59" s="10">
        <v>2906</v>
      </c>
      <c r="J59" t="s">
        <v>376</v>
      </c>
      <c r="K59" t="s">
        <v>371</v>
      </c>
      <c r="L59" s="10">
        <f>685+570</f>
        <v>1255</v>
      </c>
      <c r="N59" t="s">
        <v>295</v>
      </c>
      <c r="O59" s="10">
        <v>720</v>
      </c>
      <c r="P59" t="s">
        <v>295</v>
      </c>
      <c r="Q59" s="10">
        <f>569+622+720</f>
        <v>1911</v>
      </c>
      <c r="T59" s="20" t="s">
        <v>788</v>
      </c>
      <c r="U59" s="20" t="s">
        <v>830</v>
      </c>
      <c r="V59" s="20" t="s">
        <v>872</v>
      </c>
      <c r="W59" s="20" t="s">
        <v>914</v>
      </c>
      <c r="X59" s="20" t="s">
        <v>956</v>
      </c>
      <c r="Y59" s="22">
        <f>546+583+487+547+538+458</f>
        <v>3159</v>
      </c>
      <c r="Z59" s="20"/>
      <c r="AA59" s="20"/>
      <c r="AB59" s="20" t="s">
        <v>998</v>
      </c>
      <c r="AC59" s="20" t="s">
        <v>1049</v>
      </c>
      <c r="AD59" s="22">
        <f>625+570+200</f>
        <v>1395</v>
      </c>
      <c r="AE59" s="20"/>
      <c r="AF59" s="20" t="s">
        <v>1097</v>
      </c>
      <c r="AG59" s="22">
        <v>758</v>
      </c>
      <c r="AH59" s="20"/>
      <c r="AI59" s="20" t="s">
        <v>1145</v>
      </c>
      <c r="AJ59" s="22">
        <v>2051</v>
      </c>
      <c r="AQ59" s="30"/>
      <c r="AT59" s="30"/>
      <c r="AW59" s="30"/>
      <c r="AX59" s="15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DM59" s="20"/>
      <c r="DN59" s="20"/>
      <c r="DO59" s="20"/>
      <c r="DP59" s="20"/>
      <c r="DU59" s="20"/>
      <c r="DV59" s="20"/>
      <c r="DW59" s="20"/>
      <c r="DX59" s="20"/>
      <c r="EC59" s="20"/>
      <c r="ED59" s="20"/>
      <c r="EE59" s="20"/>
      <c r="EF59" s="20"/>
      <c r="EL59" s="20"/>
      <c r="EM59" s="20"/>
      <c r="EN59" s="20"/>
      <c r="EO59" s="20"/>
      <c r="EP59" s="20"/>
      <c r="EV59" s="20"/>
      <c r="EW59" s="20"/>
      <c r="EX59" s="20"/>
      <c r="EY59" s="20"/>
      <c r="EZ59" s="20"/>
      <c r="FF59" s="20"/>
      <c r="FG59" s="20"/>
      <c r="FH59" s="20"/>
      <c r="FI59" s="20"/>
      <c r="FJ59" s="20"/>
      <c r="FP59" s="20"/>
      <c r="FQ59" s="20"/>
      <c r="FR59" s="20"/>
      <c r="FS59" s="20"/>
      <c r="FT59" s="20"/>
      <c r="FX59" s="20"/>
      <c r="FY59" s="20"/>
      <c r="FZ59" s="20"/>
      <c r="GC59" s="20"/>
      <c r="GD59" s="20"/>
    </row>
    <row r="60" spans="1:186" x14ac:dyDescent="0.25">
      <c r="A60" s="14">
        <v>1964</v>
      </c>
      <c r="B60" t="s">
        <v>210</v>
      </c>
      <c r="C60" t="s">
        <v>292</v>
      </c>
      <c r="D60" t="s">
        <v>373</v>
      </c>
      <c r="E60" t="s">
        <v>442</v>
      </c>
      <c r="F60" t="s">
        <v>506</v>
      </c>
      <c r="G60" s="10">
        <f>579+619+532+620+552</f>
        <v>2902</v>
      </c>
      <c r="J60" t="s">
        <v>295</v>
      </c>
      <c r="K60" t="s">
        <v>205</v>
      </c>
      <c r="L60" s="10">
        <v>1291</v>
      </c>
      <c r="N60" t="s">
        <v>681</v>
      </c>
      <c r="O60" s="10">
        <v>668</v>
      </c>
      <c r="P60" t="s">
        <v>212</v>
      </c>
      <c r="Q60" s="10">
        <v>1813</v>
      </c>
      <c r="T60" s="20" t="s">
        <v>789</v>
      </c>
      <c r="U60" s="20" t="s">
        <v>831</v>
      </c>
      <c r="V60" s="20" t="s">
        <v>873</v>
      </c>
      <c r="W60" s="20" t="s">
        <v>915</v>
      </c>
      <c r="X60" s="20" t="s">
        <v>957</v>
      </c>
      <c r="Y60" s="22">
        <f>2489+681</f>
        <v>3170</v>
      </c>
      <c r="Z60" s="20"/>
      <c r="AA60" s="20"/>
      <c r="AB60" s="20" t="s">
        <v>999</v>
      </c>
      <c r="AC60" s="20" t="s">
        <v>1050</v>
      </c>
      <c r="AD60" s="22">
        <f>1219+119</f>
        <v>1338</v>
      </c>
      <c r="AE60" s="20"/>
      <c r="AF60" s="20" t="s">
        <v>681</v>
      </c>
      <c r="AG60" s="22">
        <f>668+69</f>
        <v>737</v>
      </c>
      <c r="AH60" s="20"/>
      <c r="AI60" s="20" t="s">
        <v>1146</v>
      </c>
      <c r="AJ60" s="22">
        <v>1977</v>
      </c>
      <c r="AQ60" s="30"/>
      <c r="AT60" s="30"/>
      <c r="AW60" s="30"/>
      <c r="AX60" s="15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DM60" s="20"/>
      <c r="DN60" s="20"/>
      <c r="DO60" s="20"/>
      <c r="DP60" s="20"/>
      <c r="DU60" s="20"/>
      <c r="DV60" s="20"/>
      <c r="DW60" s="20"/>
      <c r="DX60" s="20"/>
      <c r="EC60" s="20"/>
      <c r="ED60" s="20"/>
      <c r="EE60" s="20"/>
      <c r="EF60" s="20"/>
      <c r="EL60" s="20"/>
      <c r="EM60" s="20"/>
      <c r="EN60" s="20"/>
      <c r="EO60" s="20"/>
      <c r="EP60" s="20"/>
      <c r="EV60" s="20"/>
      <c r="EW60" s="20"/>
      <c r="EX60" s="20"/>
      <c r="EY60" s="20"/>
      <c r="EZ60" s="20"/>
      <c r="FF60" s="20"/>
      <c r="FG60" s="20"/>
      <c r="FH60" s="20"/>
      <c r="FI60" s="20"/>
      <c r="FJ60" s="20"/>
      <c r="FP60" s="20"/>
      <c r="FQ60" s="20"/>
      <c r="FR60" s="20"/>
      <c r="FS60" s="20"/>
      <c r="FT60" s="20"/>
      <c r="FX60" s="20"/>
      <c r="FY60" s="20"/>
      <c r="FZ60" s="20"/>
      <c r="GC60" s="20"/>
      <c r="GD60" s="20"/>
    </row>
    <row r="61" spans="1:186" x14ac:dyDescent="0.25">
      <c r="A61" s="14">
        <v>1965</v>
      </c>
      <c r="B61" t="s">
        <v>211</v>
      </c>
      <c r="C61" t="s">
        <v>293</v>
      </c>
      <c r="D61" t="s">
        <v>374</v>
      </c>
      <c r="E61" t="s">
        <v>443</v>
      </c>
      <c r="F61" t="s">
        <v>507</v>
      </c>
      <c r="G61" s="10">
        <f>647+583+633+583+598</f>
        <v>3044</v>
      </c>
      <c r="J61" t="s">
        <v>557</v>
      </c>
      <c r="K61" t="s">
        <v>618</v>
      </c>
      <c r="L61" s="10">
        <v>1229</v>
      </c>
      <c r="N61" t="s">
        <v>682</v>
      </c>
      <c r="O61" s="10">
        <v>667</v>
      </c>
      <c r="P61" t="s">
        <v>210</v>
      </c>
      <c r="Q61" s="10">
        <f>608+609+645</f>
        <v>1862</v>
      </c>
      <c r="T61" s="20" t="s">
        <v>790</v>
      </c>
      <c r="U61" s="20" t="s">
        <v>832</v>
      </c>
      <c r="V61" s="20" t="s">
        <v>874</v>
      </c>
      <c r="W61" s="20" t="s">
        <v>916</v>
      </c>
      <c r="X61" s="20" t="s">
        <v>912</v>
      </c>
      <c r="Y61" s="22">
        <f>543+553+489+639+615+372</f>
        <v>3211</v>
      </c>
      <c r="Z61" s="20"/>
      <c r="AA61" s="20"/>
      <c r="AB61" s="20" t="s">
        <v>1000</v>
      </c>
      <c r="AC61" s="20" t="s">
        <v>1051</v>
      </c>
      <c r="AD61" s="22">
        <f>580+531+225</f>
        <v>1336</v>
      </c>
      <c r="AE61" s="20"/>
      <c r="AF61" s="20" t="s">
        <v>1098</v>
      </c>
      <c r="AG61" s="22">
        <f>636+100</f>
        <v>736</v>
      </c>
      <c r="AH61" s="20"/>
      <c r="AI61" s="20" t="s">
        <v>1147</v>
      </c>
      <c r="AJ61" s="22">
        <f>484+540+593+417</f>
        <v>2034</v>
      </c>
      <c r="AQ61" s="30"/>
      <c r="AT61" s="30"/>
      <c r="AW61" s="30"/>
      <c r="AX61" s="15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DM61" s="20"/>
      <c r="DN61" s="20"/>
      <c r="DO61" s="20"/>
      <c r="DP61" s="20"/>
      <c r="DU61" s="20"/>
      <c r="DV61" s="20"/>
      <c r="DW61" s="20"/>
      <c r="DX61" s="20"/>
      <c r="EC61" s="20"/>
      <c r="ED61" s="20"/>
      <c r="EE61" s="20"/>
      <c r="EF61" s="20"/>
      <c r="EL61" s="20"/>
      <c r="EM61" s="20"/>
      <c r="EN61" s="20"/>
      <c r="EO61" s="20"/>
      <c r="EP61" s="20"/>
      <c r="EV61" s="20"/>
      <c r="EW61" s="20"/>
      <c r="EX61" s="20"/>
      <c r="EY61" s="20"/>
      <c r="EZ61" s="20"/>
      <c r="FF61" s="20"/>
      <c r="FG61" s="20"/>
      <c r="FH61" s="20"/>
      <c r="FI61" s="20"/>
      <c r="FJ61" s="20"/>
      <c r="FP61" s="20"/>
      <c r="FQ61" s="20"/>
      <c r="FR61" s="20"/>
      <c r="FS61" s="20"/>
      <c r="FT61" s="20"/>
      <c r="FX61" s="20"/>
      <c r="FY61" s="20"/>
      <c r="FZ61" s="20"/>
      <c r="GC61" s="20"/>
      <c r="GD61" s="20"/>
    </row>
    <row r="62" spans="1:186" x14ac:dyDescent="0.25">
      <c r="A62" s="14">
        <v>1966</v>
      </c>
      <c r="B62" t="s">
        <v>212</v>
      </c>
      <c r="C62" t="s">
        <v>294</v>
      </c>
      <c r="D62" t="s">
        <v>375</v>
      </c>
      <c r="E62" t="s">
        <v>205</v>
      </c>
      <c r="F62" t="s">
        <v>372</v>
      </c>
      <c r="G62" s="10">
        <v>3114</v>
      </c>
      <c r="J62" t="s">
        <v>558</v>
      </c>
      <c r="K62" t="s">
        <v>619</v>
      </c>
      <c r="L62" s="10">
        <f>700+636</f>
        <v>1336</v>
      </c>
      <c r="N62" t="s">
        <v>683</v>
      </c>
      <c r="O62" s="10">
        <f>256+234+239</f>
        <v>729</v>
      </c>
      <c r="P62" t="s">
        <v>683</v>
      </c>
      <c r="Q62" s="10">
        <f>2018</f>
        <v>2018</v>
      </c>
      <c r="T62" s="20" t="s">
        <v>791</v>
      </c>
      <c r="U62" s="20" t="s">
        <v>833</v>
      </c>
      <c r="V62" s="20" t="s">
        <v>875</v>
      </c>
      <c r="W62" s="20" t="s">
        <v>917</v>
      </c>
      <c r="X62" s="20" t="s">
        <v>958</v>
      </c>
      <c r="Y62" s="22">
        <f>522+511+547+500+715+417</f>
        <v>3212</v>
      </c>
      <c r="Z62" s="20"/>
      <c r="AA62" s="20"/>
      <c r="AB62" s="20" t="s">
        <v>558</v>
      </c>
      <c r="AC62" s="20" t="s">
        <v>619</v>
      </c>
      <c r="AD62" s="22">
        <f>700+636+115</f>
        <v>1451</v>
      </c>
      <c r="AE62" s="20"/>
      <c r="AF62" s="20" t="s">
        <v>1099</v>
      </c>
      <c r="AG62" s="22">
        <f>688+64</f>
        <v>752</v>
      </c>
      <c r="AH62" s="20"/>
      <c r="AI62" s="20" t="s">
        <v>1148</v>
      </c>
      <c r="AJ62" s="22">
        <f>647+686+631+114</f>
        <v>2078</v>
      </c>
      <c r="AQ62" s="30"/>
      <c r="AT62" s="30"/>
      <c r="AW62" s="30"/>
      <c r="AX62" s="15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DM62" s="20"/>
      <c r="DN62" s="20"/>
      <c r="DO62" s="20"/>
      <c r="DP62" s="20"/>
      <c r="DU62" s="20"/>
      <c r="DV62" s="20"/>
      <c r="DW62" s="20"/>
      <c r="DX62" s="20"/>
      <c r="EC62" s="20"/>
      <c r="ED62" s="20"/>
      <c r="EE62" s="20"/>
      <c r="EF62" s="20"/>
      <c r="EL62" s="20"/>
      <c r="EM62" s="20"/>
      <c r="EN62" s="20"/>
      <c r="EO62" s="20"/>
      <c r="EP62" s="20"/>
      <c r="EV62" s="20"/>
      <c r="EW62" s="20"/>
      <c r="EX62" s="20"/>
      <c r="EY62" s="20"/>
      <c r="EZ62" s="20"/>
      <c r="FF62" s="20"/>
      <c r="FG62" s="20"/>
      <c r="FH62" s="20"/>
      <c r="FI62" s="20"/>
      <c r="FJ62" s="20"/>
      <c r="FP62" s="20"/>
      <c r="FQ62" s="20"/>
      <c r="FR62" s="20"/>
      <c r="FS62" s="20"/>
      <c r="FT62" s="20"/>
      <c r="FX62" s="20"/>
      <c r="FY62" s="20"/>
      <c r="FZ62" s="20"/>
      <c r="GC62" s="20"/>
      <c r="GD62" s="20"/>
    </row>
    <row r="63" spans="1:186" x14ac:dyDescent="0.25">
      <c r="A63" s="14">
        <v>1967</v>
      </c>
      <c r="B63" t="s">
        <v>213</v>
      </c>
      <c r="C63" t="s">
        <v>295</v>
      </c>
      <c r="D63" t="s">
        <v>376</v>
      </c>
      <c r="E63" t="s">
        <v>375</v>
      </c>
      <c r="F63" t="s">
        <v>296</v>
      </c>
      <c r="G63" s="10">
        <f>634+641+627+648+646</f>
        <v>3196</v>
      </c>
      <c r="J63" t="s">
        <v>380</v>
      </c>
      <c r="K63" t="s">
        <v>299</v>
      </c>
      <c r="L63" s="10">
        <f>611+656</f>
        <v>1267</v>
      </c>
      <c r="N63" t="s">
        <v>214</v>
      </c>
      <c r="O63" s="10">
        <v>691</v>
      </c>
      <c r="P63" t="s">
        <v>212</v>
      </c>
      <c r="Q63" s="10">
        <f>703+580+618</f>
        <v>1901</v>
      </c>
      <c r="T63" s="20" t="s">
        <v>792</v>
      </c>
      <c r="U63" s="20" t="s">
        <v>834</v>
      </c>
      <c r="V63" s="20" t="s">
        <v>690</v>
      </c>
      <c r="W63" s="20" t="s">
        <v>918</v>
      </c>
      <c r="X63" s="20" t="s">
        <v>959</v>
      </c>
      <c r="Y63" s="22">
        <f>3024+204</f>
        <v>3228</v>
      </c>
      <c r="Z63" s="20"/>
      <c r="AA63" s="20"/>
      <c r="AB63" s="20" t="s">
        <v>1001</v>
      </c>
      <c r="AC63" s="20" t="s">
        <v>1052</v>
      </c>
      <c r="AD63" s="22">
        <f>555+655+133</f>
        <v>1343</v>
      </c>
      <c r="AE63" s="20"/>
      <c r="AF63" s="20" t="s">
        <v>1100</v>
      </c>
      <c r="AG63" s="22">
        <f>175+204+262+88</f>
        <v>729</v>
      </c>
      <c r="AH63" s="20"/>
      <c r="AI63" s="20" t="s">
        <v>557</v>
      </c>
      <c r="AJ63" s="22">
        <f>683+582+573+171</f>
        <v>2009</v>
      </c>
      <c r="AQ63" s="30"/>
      <c r="AT63" s="30"/>
      <c r="AW63" s="30"/>
      <c r="AX63" s="15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DM63" s="20"/>
      <c r="DN63" s="20"/>
      <c r="DO63" s="20"/>
      <c r="DP63" s="20"/>
      <c r="DU63" s="20"/>
      <c r="DV63" s="20"/>
      <c r="DW63" s="20"/>
      <c r="DX63" s="20"/>
      <c r="EC63" s="20"/>
      <c r="ED63" s="20"/>
      <c r="EE63" s="20"/>
      <c r="EF63" s="20"/>
      <c r="EL63" s="20"/>
      <c r="EM63" s="20"/>
      <c r="EN63" s="20"/>
      <c r="EO63" s="20"/>
      <c r="EP63" s="20"/>
      <c r="EV63" s="20"/>
      <c r="EW63" s="20"/>
      <c r="EX63" s="20"/>
      <c r="EY63" s="20"/>
      <c r="EZ63" s="20"/>
      <c r="FF63" s="20"/>
      <c r="FG63" s="20"/>
      <c r="FH63" s="20"/>
      <c r="FI63" s="20"/>
      <c r="FJ63" s="20"/>
      <c r="FP63" s="20"/>
      <c r="FQ63" s="20"/>
      <c r="FR63" s="20"/>
      <c r="FS63" s="20"/>
      <c r="FT63" s="20"/>
      <c r="FX63" s="20"/>
      <c r="FY63" s="20"/>
      <c r="FZ63" s="20"/>
      <c r="GC63" s="20"/>
      <c r="GD63" s="20"/>
    </row>
    <row r="64" spans="1:186" x14ac:dyDescent="0.25">
      <c r="A64" s="14">
        <v>1968</v>
      </c>
      <c r="B64" t="s">
        <v>213</v>
      </c>
      <c r="C64" t="s">
        <v>296</v>
      </c>
      <c r="D64" t="s">
        <v>375</v>
      </c>
      <c r="E64" t="s">
        <v>295</v>
      </c>
      <c r="F64" t="s">
        <v>376</v>
      </c>
      <c r="G64" s="10">
        <v>2930</v>
      </c>
      <c r="J64" t="s">
        <v>559</v>
      </c>
      <c r="K64" t="s">
        <v>212</v>
      </c>
      <c r="L64" s="10">
        <f>631+651+21</f>
        <v>1303</v>
      </c>
      <c r="N64" t="s">
        <v>509</v>
      </c>
      <c r="O64" s="10">
        <v>675</v>
      </c>
      <c r="P64" t="s">
        <v>509</v>
      </c>
      <c r="Q64" s="10">
        <f>550+646+675</f>
        <v>1871</v>
      </c>
      <c r="T64" s="20" t="s">
        <v>793</v>
      </c>
      <c r="U64" s="20" t="s">
        <v>546</v>
      </c>
      <c r="V64" s="20" t="s">
        <v>876</v>
      </c>
      <c r="W64" s="20" t="s">
        <v>919</v>
      </c>
      <c r="X64" s="20" t="s">
        <v>960</v>
      </c>
      <c r="Y64" s="22">
        <f>2558+583</f>
        <v>3141</v>
      </c>
      <c r="Z64" s="20"/>
      <c r="AA64" s="20"/>
      <c r="AB64" s="20" t="s">
        <v>1002</v>
      </c>
      <c r="AC64" s="20" t="s">
        <v>1053</v>
      </c>
      <c r="AD64" s="22">
        <v>1319</v>
      </c>
      <c r="AE64" s="20"/>
      <c r="AF64" s="20" t="s">
        <v>1101</v>
      </c>
      <c r="AG64" s="22">
        <f>636+100</f>
        <v>736</v>
      </c>
      <c r="AH64" s="20"/>
      <c r="AI64" s="20" t="s">
        <v>1149</v>
      </c>
      <c r="AJ64" s="22">
        <f>569+626+496+309</f>
        <v>2000</v>
      </c>
      <c r="AQ64" s="30"/>
      <c r="AT64" s="30"/>
      <c r="AW64" s="30"/>
      <c r="AX64" s="15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DM64" s="20"/>
      <c r="DN64" s="20"/>
      <c r="DO64" s="20"/>
      <c r="DP64" s="20"/>
      <c r="DU64" s="20"/>
      <c r="DV64" s="20"/>
      <c r="DW64" s="20"/>
      <c r="DX64" s="20"/>
      <c r="EC64" s="20"/>
      <c r="ED64" s="20"/>
      <c r="EE64" s="20"/>
      <c r="EF64" s="20"/>
      <c r="EL64" s="20"/>
      <c r="EM64" s="20"/>
      <c r="EN64" s="20"/>
      <c r="EO64" s="20"/>
      <c r="EP64" s="20"/>
      <c r="EV64" s="20"/>
      <c r="EW64" s="20"/>
      <c r="EX64" s="20"/>
      <c r="EY64" s="20"/>
      <c r="EZ64" s="20"/>
      <c r="FF64" s="20"/>
      <c r="FG64" s="20"/>
      <c r="FH64" s="20"/>
      <c r="FI64" s="20"/>
      <c r="FJ64" s="20"/>
      <c r="FP64" s="20"/>
      <c r="FQ64" s="20"/>
      <c r="FR64" s="20"/>
      <c r="FS64" s="20"/>
      <c r="FT64" s="20"/>
      <c r="FX64" s="20"/>
      <c r="FY64" s="20"/>
      <c r="FZ64" s="20"/>
      <c r="GC64" s="20"/>
      <c r="GD64" s="20"/>
    </row>
    <row r="65" spans="1:186" x14ac:dyDescent="0.25">
      <c r="A65" s="14">
        <v>1969</v>
      </c>
      <c r="B65" t="s">
        <v>214</v>
      </c>
      <c r="C65" t="s">
        <v>297</v>
      </c>
      <c r="D65" t="s">
        <v>377</v>
      </c>
      <c r="E65" t="s">
        <v>444</v>
      </c>
      <c r="F65" t="s">
        <v>508</v>
      </c>
      <c r="G65" s="10">
        <v>3099</v>
      </c>
      <c r="J65" t="s">
        <v>295</v>
      </c>
      <c r="K65" t="s">
        <v>509</v>
      </c>
      <c r="L65" s="10">
        <v>1307</v>
      </c>
      <c r="N65" t="s">
        <v>374</v>
      </c>
      <c r="O65" s="10">
        <v>679</v>
      </c>
      <c r="P65" t="s">
        <v>291</v>
      </c>
      <c r="Q65" s="10">
        <f>593+682+661</f>
        <v>1936</v>
      </c>
      <c r="T65" s="20" t="s">
        <v>794</v>
      </c>
      <c r="U65" s="20" t="s">
        <v>835</v>
      </c>
      <c r="V65" s="20" t="s">
        <v>877</v>
      </c>
      <c r="W65" s="20" t="s">
        <v>920</v>
      </c>
      <c r="X65" s="20" t="s">
        <v>961</v>
      </c>
      <c r="Y65" s="22">
        <f>2700+506</f>
        <v>3206</v>
      </c>
      <c r="Z65" s="20"/>
      <c r="AA65" s="20"/>
      <c r="AB65" s="20" t="s">
        <v>1003</v>
      </c>
      <c r="AC65" s="20" t="s">
        <v>1054</v>
      </c>
      <c r="AD65" s="22">
        <f>594+579+208</f>
        <v>1381</v>
      </c>
      <c r="AE65" s="20"/>
      <c r="AF65" s="20" t="s">
        <v>1102</v>
      </c>
      <c r="AG65" s="22">
        <f>243+234+192+60</f>
        <v>729</v>
      </c>
      <c r="AH65" s="20"/>
      <c r="AI65" s="20" t="s">
        <v>1150</v>
      </c>
      <c r="AJ65" s="22">
        <f>550+620+624+243</f>
        <v>2037</v>
      </c>
      <c r="AQ65" s="30"/>
      <c r="AT65" s="30"/>
      <c r="AW65" s="30"/>
      <c r="AX65" s="15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DM65" s="20"/>
      <c r="DN65" s="20"/>
      <c r="DO65" s="20"/>
      <c r="DP65" s="20"/>
      <c r="DU65" s="20"/>
      <c r="DV65" s="20"/>
      <c r="DW65" s="20"/>
      <c r="DX65" s="20"/>
      <c r="EC65" s="20"/>
      <c r="ED65" s="20"/>
      <c r="EE65" s="20"/>
      <c r="EF65" s="20"/>
      <c r="EL65" s="20"/>
      <c r="EM65" s="20"/>
      <c r="EN65" s="20"/>
      <c r="EO65" s="20"/>
      <c r="EP65" s="20"/>
      <c r="EV65" s="20"/>
      <c r="EW65" s="20"/>
      <c r="EX65" s="20"/>
      <c r="EY65" s="20"/>
      <c r="EZ65" s="20"/>
      <c r="FF65" s="20"/>
      <c r="FG65" s="20"/>
      <c r="FH65" s="20"/>
      <c r="FI65" s="20"/>
      <c r="FJ65" s="20"/>
      <c r="FP65" s="20"/>
      <c r="FQ65" s="20"/>
      <c r="FR65" s="20"/>
      <c r="FS65" s="20"/>
      <c r="FT65" s="20"/>
      <c r="FX65" s="20"/>
      <c r="FY65" s="20"/>
      <c r="FZ65" s="20"/>
      <c r="GC65" s="20"/>
      <c r="GD65" s="20"/>
    </row>
    <row r="66" spans="1:186" x14ac:dyDescent="0.25">
      <c r="A66" s="14">
        <v>1970</v>
      </c>
      <c r="B66" t="s">
        <v>215</v>
      </c>
      <c r="C66" t="s">
        <v>212</v>
      </c>
      <c r="D66" t="s">
        <v>378</v>
      </c>
      <c r="E66" t="s">
        <v>445</v>
      </c>
      <c r="F66" t="s">
        <v>298</v>
      </c>
      <c r="G66" s="10">
        <f>647+664+621+625+595</f>
        <v>3152</v>
      </c>
      <c r="J66" t="s">
        <v>560</v>
      </c>
      <c r="K66" t="s">
        <v>620</v>
      </c>
      <c r="L66" s="10">
        <v>1280</v>
      </c>
      <c r="N66" t="s">
        <v>684</v>
      </c>
      <c r="O66" s="10">
        <v>702</v>
      </c>
      <c r="P66" t="s">
        <v>727</v>
      </c>
      <c r="Q66" s="10">
        <f>589+645+673</f>
        <v>1907</v>
      </c>
      <c r="T66" s="20" t="s">
        <v>795</v>
      </c>
      <c r="U66" s="20" t="s">
        <v>836</v>
      </c>
      <c r="V66" s="20" t="s">
        <v>878</v>
      </c>
      <c r="W66" s="20" t="s">
        <v>921</v>
      </c>
      <c r="X66" s="20" t="s">
        <v>962</v>
      </c>
      <c r="Y66" s="22">
        <f>594+561+635+620+642+309</f>
        <v>3361</v>
      </c>
      <c r="Z66" s="20"/>
      <c r="AA66" s="20"/>
      <c r="AB66" s="20" t="s">
        <v>1004</v>
      </c>
      <c r="AC66" s="20" t="s">
        <v>1055</v>
      </c>
      <c r="AD66" s="22">
        <f>1244+141</f>
        <v>1385</v>
      </c>
      <c r="AE66" s="20"/>
      <c r="AF66" s="20" t="s">
        <v>684</v>
      </c>
      <c r="AG66" s="22">
        <v>781</v>
      </c>
      <c r="AH66" s="20"/>
      <c r="AI66" s="20" t="s">
        <v>1151</v>
      </c>
      <c r="AJ66" s="22">
        <f>597+571+513+432</f>
        <v>2113</v>
      </c>
      <c r="AQ66" s="30"/>
      <c r="AT66" s="30"/>
      <c r="AW66" s="30"/>
      <c r="AX66" s="15"/>
      <c r="BB66" s="20"/>
      <c r="BC66" s="20"/>
      <c r="BD66" s="20"/>
      <c r="BE66" s="24"/>
      <c r="BF66" s="20"/>
      <c r="BG66" s="20"/>
      <c r="BH66" s="20"/>
      <c r="BI66" s="24"/>
      <c r="BJ66" s="20"/>
      <c r="BK66" s="20"/>
      <c r="BL66" s="28"/>
      <c r="BM66" s="20"/>
      <c r="BN66" s="20"/>
      <c r="BO66" s="20"/>
      <c r="BY66" s="30"/>
      <c r="CA66" s="3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DM66" s="20"/>
      <c r="DN66" s="20"/>
      <c r="DO66" s="20"/>
      <c r="DP66" s="20"/>
      <c r="DU66" s="20"/>
      <c r="DV66" s="20"/>
      <c r="DW66" s="20"/>
      <c r="DX66" s="20"/>
      <c r="EC66" s="20"/>
      <c r="ED66" s="20"/>
      <c r="EE66" s="20"/>
      <c r="EF66" s="20"/>
      <c r="EL66" s="20"/>
      <c r="EM66" s="20"/>
      <c r="EN66" s="20"/>
      <c r="EO66" s="20"/>
      <c r="EP66" s="20"/>
      <c r="EV66" s="20"/>
      <c r="EW66" s="20"/>
      <c r="EX66" s="20"/>
      <c r="EY66" s="20"/>
      <c r="EZ66" s="20"/>
      <c r="FF66" s="20"/>
      <c r="FG66" s="20"/>
      <c r="FH66" s="20"/>
      <c r="FI66" s="20"/>
      <c r="FJ66" s="20"/>
      <c r="FP66" s="20"/>
      <c r="FQ66" s="20"/>
      <c r="FR66" s="20"/>
      <c r="FS66" s="20"/>
      <c r="FT66" s="20"/>
      <c r="FX66" s="20"/>
      <c r="FY66" s="20"/>
      <c r="FZ66" s="20"/>
      <c r="GC66" s="20"/>
      <c r="GD66" s="20"/>
    </row>
    <row r="67" spans="1:186" x14ac:dyDescent="0.25">
      <c r="A67" s="14">
        <v>1971</v>
      </c>
      <c r="B67" t="s">
        <v>214</v>
      </c>
      <c r="C67" t="s">
        <v>298</v>
      </c>
      <c r="D67" t="s">
        <v>295</v>
      </c>
      <c r="E67" t="s">
        <v>380</v>
      </c>
      <c r="F67" t="s">
        <v>509</v>
      </c>
      <c r="G67" s="10">
        <v>2980</v>
      </c>
      <c r="J67" t="s">
        <v>561</v>
      </c>
      <c r="K67" t="s">
        <v>621</v>
      </c>
      <c r="L67" s="10">
        <v>1310</v>
      </c>
      <c r="N67" t="s">
        <v>685</v>
      </c>
      <c r="O67" s="10">
        <v>708</v>
      </c>
      <c r="P67" t="s">
        <v>685</v>
      </c>
      <c r="Q67" s="10">
        <v>1884</v>
      </c>
      <c r="T67" s="20" t="s">
        <v>796</v>
      </c>
      <c r="U67" s="20" t="s">
        <v>837</v>
      </c>
      <c r="V67" s="20" t="s">
        <v>879</v>
      </c>
      <c r="W67" s="20" t="s">
        <v>922</v>
      </c>
      <c r="X67" s="20" t="s">
        <v>963</v>
      </c>
      <c r="Y67" s="22">
        <f>638+632+587+551+545+331</f>
        <v>3284</v>
      </c>
      <c r="Z67" s="20"/>
      <c r="AA67" s="20"/>
      <c r="AB67" s="20" t="s">
        <v>1005</v>
      </c>
      <c r="AC67" s="20" t="s">
        <v>1056</v>
      </c>
      <c r="AD67" s="22">
        <f>1162+208</f>
        <v>1370</v>
      </c>
      <c r="AE67" s="20"/>
      <c r="AF67" s="20" t="s">
        <v>1103</v>
      </c>
      <c r="AG67" s="22">
        <f>657+115</f>
        <v>772</v>
      </c>
      <c r="AH67" s="20"/>
      <c r="AI67" s="20" t="s">
        <v>1598</v>
      </c>
      <c r="AJ67" s="22">
        <f>1656+387</f>
        <v>2043</v>
      </c>
      <c r="AQ67" s="30"/>
      <c r="AT67" s="30"/>
      <c r="AW67" s="30"/>
      <c r="AX67" s="15"/>
      <c r="BB67" s="20"/>
      <c r="BC67" s="20"/>
      <c r="BD67" s="20"/>
      <c r="BE67" s="24"/>
      <c r="BF67" s="20"/>
      <c r="BG67" s="20"/>
      <c r="BH67" s="20"/>
      <c r="BI67" s="24"/>
      <c r="BJ67" s="20"/>
      <c r="BK67" s="20"/>
      <c r="BL67" s="28"/>
      <c r="BM67" s="20"/>
      <c r="BN67" s="20"/>
      <c r="BO67" s="20"/>
      <c r="BY67" s="30"/>
      <c r="CA67" s="3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DM67" s="20"/>
      <c r="DN67" s="20"/>
      <c r="DO67" s="20"/>
      <c r="DP67" s="20"/>
      <c r="DU67" s="20"/>
      <c r="DV67" s="20"/>
      <c r="DW67" s="20"/>
      <c r="DX67" s="20"/>
      <c r="EC67" s="20"/>
      <c r="ED67" s="20"/>
      <c r="EE67" s="20"/>
      <c r="EF67" s="20"/>
      <c r="EL67" s="20"/>
      <c r="EM67" s="20"/>
      <c r="EN67" s="20"/>
      <c r="EO67" s="20"/>
      <c r="EP67" s="20"/>
      <c r="EV67" s="20"/>
      <c r="EW67" s="20"/>
      <c r="EX67" s="20"/>
      <c r="EY67" s="20"/>
      <c r="EZ67" s="20"/>
      <c r="FF67" s="20"/>
      <c r="FG67" s="20"/>
      <c r="FH67" s="20"/>
      <c r="FI67" s="20"/>
      <c r="FJ67" s="20"/>
      <c r="FP67" s="20"/>
      <c r="FQ67" s="20"/>
      <c r="FR67" s="20"/>
      <c r="FS67" s="20"/>
      <c r="FT67" s="20"/>
      <c r="FX67" s="20"/>
      <c r="FY67" s="20"/>
      <c r="FZ67" s="20"/>
      <c r="GC67" s="20"/>
      <c r="GD67" s="20"/>
    </row>
    <row r="68" spans="1:186" x14ac:dyDescent="0.25">
      <c r="A68" s="14">
        <v>1972</v>
      </c>
      <c r="B68" t="s">
        <v>214</v>
      </c>
      <c r="C68" t="s">
        <v>299</v>
      </c>
      <c r="D68" t="s">
        <v>295</v>
      </c>
      <c r="E68" t="s">
        <v>380</v>
      </c>
      <c r="F68" t="s">
        <v>509</v>
      </c>
      <c r="G68" s="10">
        <f>1012+1072+1048</f>
        <v>3132</v>
      </c>
      <c r="J68" t="s">
        <v>299</v>
      </c>
      <c r="K68" t="s">
        <v>380</v>
      </c>
      <c r="L68" s="10">
        <v>1353</v>
      </c>
      <c r="N68" t="s">
        <v>509</v>
      </c>
      <c r="O68" s="10">
        <v>781</v>
      </c>
      <c r="P68" t="s">
        <v>509</v>
      </c>
      <c r="Q68" s="10">
        <v>2016</v>
      </c>
      <c r="T68" s="20" t="s">
        <v>797</v>
      </c>
      <c r="U68" s="20" t="s">
        <v>838</v>
      </c>
      <c r="V68" s="20" t="s">
        <v>880</v>
      </c>
      <c r="W68" s="20" t="s">
        <v>923</v>
      </c>
      <c r="X68" s="20" t="s">
        <v>964</v>
      </c>
      <c r="Y68" s="22">
        <f>2725+487</f>
        <v>3212</v>
      </c>
      <c r="Z68" s="20"/>
      <c r="AA68" s="20"/>
      <c r="AB68" s="20" t="s">
        <v>1006</v>
      </c>
      <c r="AC68" s="20" t="s">
        <v>1057</v>
      </c>
      <c r="AD68" s="22">
        <f>1334+92</f>
        <v>1426</v>
      </c>
      <c r="AE68" s="20"/>
      <c r="AF68" s="20" t="s">
        <v>1104</v>
      </c>
      <c r="AG68" s="22">
        <v>792</v>
      </c>
      <c r="AH68" s="20"/>
      <c r="AI68" s="20" t="s">
        <v>1153</v>
      </c>
      <c r="AJ68" s="22">
        <f>1667+417</f>
        <v>2084</v>
      </c>
      <c r="AQ68" s="30"/>
      <c r="AT68" s="30"/>
      <c r="AW68" s="30"/>
      <c r="AX68" s="15"/>
      <c r="BB68" s="20"/>
      <c r="BC68" s="20"/>
      <c r="BD68" s="20"/>
      <c r="BE68" s="24"/>
      <c r="BF68" s="20"/>
      <c r="BG68" s="20"/>
      <c r="BH68" s="20"/>
      <c r="BI68" s="24"/>
      <c r="BJ68" s="20"/>
      <c r="BK68" s="20"/>
      <c r="BL68" s="28"/>
      <c r="BM68" s="20"/>
      <c r="BN68" s="20"/>
      <c r="BO68" s="20"/>
      <c r="BY68" s="30"/>
      <c r="CA68" s="3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DM68" s="20"/>
      <c r="DN68" s="20"/>
      <c r="DO68" s="20"/>
      <c r="DP68" s="20"/>
      <c r="DU68" s="20"/>
      <c r="DV68" s="20"/>
      <c r="DW68" s="20"/>
      <c r="DX68" s="20"/>
      <c r="EC68" s="20"/>
      <c r="ED68" s="20"/>
      <c r="EE68" s="20"/>
      <c r="EF68" s="20"/>
      <c r="EL68" s="20"/>
      <c r="EM68" s="20"/>
      <c r="EN68" s="20"/>
      <c r="EO68" s="20"/>
      <c r="EP68" s="20"/>
      <c r="EV68" s="20"/>
      <c r="EW68" s="20"/>
      <c r="EX68" s="20"/>
      <c r="EY68" s="20"/>
      <c r="EZ68" s="20"/>
      <c r="FF68" s="20"/>
      <c r="FG68" s="20"/>
      <c r="FH68" s="20"/>
      <c r="FI68" s="20"/>
      <c r="FJ68" s="20"/>
      <c r="FP68" s="20"/>
      <c r="FQ68" s="20"/>
      <c r="FR68" s="20"/>
      <c r="FS68" s="20"/>
      <c r="FT68" s="20"/>
      <c r="FX68" s="20"/>
      <c r="FY68" s="20"/>
      <c r="FZ68" s="20"/>
      <c r="GC68" s="20"/>
      <c r="GD68" s="20"/>
    </row>
    <row r="69" spans="1:186" x14ac:dyDescent="0.25">
      <c r="A69" s="14">
        <v>1973</v>
      </c>
      <c r="B69" t="s">
        <v>216</v>
      </c>
      <c r="C69" t="s">
        <v>300</v>
      </c>
      <c r="D69" t="s">
        <v>379</v>
      </c>
      <c r="E69" t="s">
        <v>224</v>
      </c>
      <c r="F69" t="s">
        <v>510</v>
      </c>
      <c r="G69" s="10">
        <v>2976</v>
      </c>
      <c r="J69" t="s">
        <v>562</v>
      </c>
      <c r="K69" t="s">
        <v>622</v>
      </c>
      <c r="L69" s="10">
        <v>1285</v>
      </c>
      <c r="N69" t="s">
        <v>686</v>
      </c>
      <c r="O69" s="10">
        <v>700</v>
      </c>
      <c r="P69" t="s">
        <v>686</v>
      </c>
      <c r="Q69" s="10">
        <v>1931</v>
      </c>
      <c r="T69" s="20" t="s">
        <v>798</v>
      </c>
      <c r="U69" s="20" t="s">
        <v>839</v>
      </c>
      <c r="V69" s="20" t="s">
        <v>881</v>
      </c>
      <c r="W69" s="20" t="s">
        <v>924</v>
      </c>
      <c r="X69" s="20" t="s">
        <v>965</v>
      </c>
      <c r="Y69" s="22">
        <f>2649+487</f>
        <v>3136</v>
      </c>
      <c r="Z69" s="20"/>
      <c r="AA69" s="20"/>
      <c r="AB69" s="20" t="s">
        <v>1007</v>
      </c>
      <c r="AC69" s="20" t="s">
        <v>1058</v>
      </c>
      <c r="AD69" s="22">
        <f>1119+242</f>
        <v>1361</v>
      </c>
      <c r="AE69" s="20"/>
      <c r="AF69" s="20" t="s">
        <v>1105</v>
      </c>
      <c r="AG69" s="22">
        <f>654+67</f>
        <v>721</v>
      </c>
      <c r="AH69" s="20"/>
      <c r="AI69" s="20" t="s">
        <v>1154</v>
      </c>
      <c r="AJ69" s="22">
        <f>1795+351</f>
        <v>2146</v>
      </c>
      <c r="AQ69" s="30"/>
      <c r="AT69" s="30"/>
      <c r="AW69" s="30"/>
      <c r="AX69" s="15"/>
      <c r="BB69" s="20"/>
      <c r="BC69" s="20"/>
      <c r="BD69" s="20"/>
      <c r="BE69" s="24"/>
      <c r="BF69" s="20"/>
      <c r="BG69" s="20"/>
      <c r="BH69" s="20"/>
      <c r="BI69" s="24"/>
      <c r="BJ69" s="20"/>
      <c r="BK69" s="20"/>
      <c r="BL69" s="28"/>
      <c r="BM69" s="20"/>
      <c r="BN69" s="20"/>
      <c r="BO69" s="20"/>
      <c r="BY69" s="30"/>
      <c r="CA69" s="3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DM69" s="20"/>
      <c r="DN69" s="20"/>
      <c r="DO69" s="20"/>
      <c r="DP69" s="20"/>
      <c r="DU69" s="20"/>
      <c r="DV69" s="20"/>
      <c r="DW69" s="20"/>
      <c r="DX69" s="20"/>
      <c r="EC69" s="20"/>
      <c r="ED69" s="20"/>
      <c r="EE69" s="20"/>
      <c r="EF69" s="20"/>
      <c r="EL69" s="20"/>
      <c r="EM69" s="20"/>
      <c r="EN69" s="20"/>
      <c r="EO69" s="20"/>
      <c r="EP69" s="20"/>
      <c r="EV69" s="20"/>
      <c r="EW69" s="20"/>
      <c r="EX69" s="20"/>
      <c r="EY69" s="20"/>
      <c r="EZ69" s="20"/>
      <c r="FF69" s="20"/>
      <c r="FG69" s="20"/>
      <c r="FH69" s="20"/>
      <c r="FI69" s="20"/>
      <c r="FJ69" s="20"/>
      <c r="FP69" s="20"/>
      <c r="FQ69" s="20"/>
      <c r="FR69" s="20"/>
      <c r="FS69" s="20"/>
      <c r="FT69" s="20"/>
      <c r="FX69" s="20"/>
      <c r="FY69" s="20"/>
      <c r="FZ69" s="20"/>
      <c r="GC69" s="20"/>
      <c r="GD69" s="20"/>
    </row>
    <row r="70" spans="1:186" x14ac:dyDescent="0.25">
      <c r="A70" s="14">
        <v>1974</v>
      </c>
      <c r="B70" t="s">
        <v>214</v>
      </c>
      <c r="C70" t="s">
        <v>299</v>
      </c>
      <c r="D70" t="s">
        <v>380</v>
      </c>
      <c r="E70" t="s">
        <v>232</v>
      </c>
      <c r="F70" t="s">
        <v>509</v>
      </c>
      <c r="G70" s="10">
        <f>737+647+545+781+685</f>
        <v>3395</v>
      </c>
      <c r="J70" t="s">
        <v>563</v>
      </c>
      <c r="K70" t="s">
        <v>623</v>
      </c>
      <c r="L70" s="10">
        <v>1335</v>
      </c>
      <c r="N70" t="s">
        <v>212</v>
      </c>
      <c r="O70" s="10">
        <v>750</v>
      </c>
      <c r="P70" t="s">
        <v>1599</v>
      </c>
      <c r="Q70" s="10">
        <v>2100</v>
      </c>
      <c r="T70" s="20" t="s">
        <v>214</v>
      </c>
      <c r="U70" s="20" t="s">
        <v>299</v>
      </c>
      <c r="V70" s="20" t="s">
        <v>380</v>
      </c>
      <c r="W70" s="20" t="s">
        <v>232</v>
      </c>
      <c r="X70" s="20" t="s">
        <v>509</v>
      </c>
      <c r="Y70" s="22">
        <f>737+647+545+781+685+0</f>
        <v>3395</v>
      </c>
      <c r="Z70" s="20"/>
      <c r="AA70" s="20"/>
      <c r="AB70" s="20" t="s">
        <v>1008</v>
      </c>
      <c r="AC70" s="20" t="s">
        <v>1059</v>
      </c>
      <c r="AD70" s="22">
        <v>1436</v>
      </c>
      <c r="AE70" s="20"/>
      <c r="AF70" s="20" t="s">
        <v>1106</v>
      </c>
      <c r="AG70" s="22">
        <v>769</v>
      </c>
      <c r="AH70" s="20"/>
      <c r="AI70" s="20" t="s">
        <v>1155</v>
      </c>
      <c r="AJ70" s="22">
        <v>2140</v>
      </c>
      <c r="AQ70" s="30"/>
      <c r="AT70" s="30"/>
      <c r="AW70" s="30"/>
      <c r="AX70" s="15"/>
      <c r="BB70" s="20"/>
      <c r="BC70" s="20"/>
      <c r="BD70" s="20"/>
      <c r="BE70" s="24"/>
      <c r="BF70" s="20"/>
      <c r="BG70" s="20"/>
      <c r="BH70" s="20"/>
      <c r="BI70" s="24"/>
      <c r="BJ70" s="20"/>
      <c r="BK70" s="20"/>
      <c r="BL70" s="28"/>
      <c r="BM70" s="20"/>
      <c r="BN70" s="20"/>
      <c r="BO70" s="20"/>
      <c r="BY70" s="30"/>
      <c r="CA70" s="3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DM70" s="20"/>
      <c r="DN70" s="20"/>
      <c r="DO70" s="20"/>
      <c r="DP70" s="20"/>
      <c r="DU70" s="20"/>
      <c r="DV70" s="20"/>
      <c r="DW70" s="20"/>
      <c r="DX70" s="20"/>
      <c r="EC70" s="20"/>
      <c r="ED70" s="20"/>
      <c r="EE70" s="20"/>
      <c r="EF70" s="20"/>
      <c r="EL70" s="20"/>
      <c r="EM70" s="20"/>
      <c r="EN70" s="20"/>
      <c r="EO70" s="20"/>
      <c r="EP70" s="20"/>
      <c r="EV70" s="20"/>
      <c r="EW70" s="20"/>
      <c r="EX70" s="20"/>
      <c r="EY70" s="20"/>
      <c r="EZ70" s="20"/>
      <c r="FF70" s="20"/>
      <c r="FG70" s="20"/>
      <c r="FH70" s="20"/>
      <c r="FI70" s="20"/>
      <c r="FJ70" s="20"/>
      <c r="FP70" s="20"/>
      <c r="FQ70" s="20"/>
      <c r="FR70" s="20"/>
      <c r="FS70" s="20"/>
      <c r="FT70" s="20"/>
      <c r="FX70" s="20"/>
      <c r="FY70" s="20"/>
      <c r="FZ70" s="20"/>
      <c r="GC70" s="20"/>
      <c r="GD70" s="20"/>
    </row>
    <row r="71" spans="1:186" x14ac:dyDescent="0.25">
      <c r="A71" s="14">
        <v>1975</v>
      </c>
      <c r="B71" t="s">
        <v>214</v>
      </c>
      <c r="C71" t="s">
        <v>301</v>
      </c>
      <c r="D71" t="s">
        <v>380</v>
      </c>
      <c r="E71" t="s">
        <v>304</v>
      </c>
      <c r="F71" t="s">
        <v>509</v>
      </c>
      <c r="G71" s="10">
        <v>2943</v>
      </c>
      <c r="J71" t="s">
        <v>564</v>
      </c>
      <c r="K71" t="s">
        <v>624</v>
      </c>
      <c r="L71" s="10">
        <v>1256</v>
      </c>
      <c r="N71" t="s">
        <v>687</v>
      </c>
      <c r="O71" s="10">
        <v>691</v>
      </c>
      <c r="P71" t="s">
        <v>509</v>
      </c>
      <c r="Q71" s="10">
        <v>1959</v>
      </c>
      <c r="T71" s="20" t="s">
        <v>799</v>
      </c>
      <c r="U71" s="20" t="s">
        <v>840</v>
      </c>
      <c r="V71" s="20" t="s">
        <v>882</v>
      </c>
      <c r="W71" s="20" t="s">
        <v>925</v>
      </c>
      <c r="X71" s="20" t="s">
        <v>966</v>
      </c>
      <c r="Y71" s="22">
        <f>2763+516</f>
        <v>3279</v>
      </c>
      <c r="Z71" s="20"/>
      <c r="AA71" s="20"/>
      <c r="AB71" s="20" t="s">
        <v>564</v>
      </c>
      <c r="AC71" s="20" t="s">
        <v>624</v>
      </c>
      <c r="AD71" s="22">
        <f>1256+139</f>
        <v>1395</v>
      </c>
      <c r="AE71" s="20"/>
      <c r="AF71" s="20" t="s">
        <v>687</v>
      </c>
      <c r="AG71" s="22">
        <f>691+69</f>
        <v>760</v>
      </c>
      <c r="AH71" s="20"/>
      <c r="AI71" s="20" t="s">
        <v>1120</v>
      </c>
      <c r="AJ71" s="22">
        <f>1786+216</f>
        <v>2002</v>
      </c>
      <c r="AQ71" s="30"/>
      <c r="AT71" s="30"/>
      <c r="AW71" s="30"/>
      <c r="AX71" s="15"/>
      <c r="BB71" s="20"/>
      <c r="BC71" s="20"/>
      <c r="BD71" s="20"/>
      <c r="BE71" s="24"/>
      <c r="BF71" s="20"/>
      <c r="BG71" s="20"/>
      <c r="BH71" s="20"/>
      <c r="BI71" s="24"/>
      <c r="BJ71" s="20"/>
      <c r="BK71" s="20"/>
      <c r="BL71" s="28"/>
      <c r="BM71" s="20"/>
      <c r="BN71" s="20"/>
      <c r="BO71" s="20"/>
      <c r="BY71" s="30"/>
      <c r="CA71" s="3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DM71" s="20"/>
      <c r="DN71" s="20"/>
      <c r="DO71" s="20"/>
      <c r="DP71" s="20"/>
      <c r="DU71" s="20"/>
      <c r="DV71" s="20"/>
      <c r="DW71" s="20"/>
      <c r="DX71" s="20"/>
      <c r="EC71" s="20"/>
      <c r="ED71" s="20"/>
      <c r="EE71" s="20"/>
      <c r="EF71" s="20"/>
      <c r="EL71" s="20"/>
      <c r="EM71" s="20"/>
      <c r="EN71" s="20"/>
      <c r="EO71" s="20"/>
      <c r="EP71" s="20"/>
      <c r="EV71" s="20"/>
      <c r="EW71" s="20"/>
      <c r="EX71" s="20"/>
      <c r="EY71" s="20"/>
      <c r="EZ71" s="20"/>
      <c r="FF71" s="20"/>
      <c r="FG71" s="20"/>
      <c r="FH71" s="20"/>
      <c r="FI71" s="20"/>
      <c r="FJ71" s="20"/>
      <c r="FP71" s="20"/>
      <c r="FQ71" s="20"/>
      <c r="FR71" s="20"/>
      <c r="FS71" s="20"/>
      <c r="FT71" s="20"/>
      <c r="FX71" s="20"/>
      <c r="FY71" s="20"/>
      <c r="FZ71" s="20"/>
      <c r="GC71" s="20"/>
      <c r="GD71" s="20"/>
    </row>
    <row r="72" spans="1:186" x14ac:dyDescent="0.25">
      <c r="A72" s="14">
        <v>1976</v>
      </c>
      <c r="B72" t="s">
        <v>217</v>
      </c>
      <c r="C72" t="s">
        <v>302</v>
      </c>
      <c r="D72" t="s">
        <v>381</v>
      </c>
      <c r="E72" t="s">
        <v>215</v>
      </c>
      <c r="F72" t="s">
        <v>511</v>
      </c>
      <c r="G72" s="10">
        <v>3156</v>
      </c>
      <c r="J72" t="s">
        <v>214</v>
      </c>
      <c r="K72" t="s">
        <v>509</v>
      </c>
      <c r="L72" s="10">
        <v>1292</v>
      </c>
      <c r="N72" t="s">
        <v>217</v>
      </c>
      <c r="O72" s="10">
        <v>716</v>
      </c>
      <c r="P72" t="s">
        <v>302</v>
      </c>
      <c r="Q72" s="10">
        <f>601+656+650</f>
        <v>1907</v>
      </c>
      <c r="T72" s="20" t="s">
        <v>800</v>
      </c>
      <c r="U72" s="20" t="s">
        <v>841</v>
      </c>
      <c r="V72" s="20" t="s">
        <v>883</v>
      </c>
      <c r="W72" s="20" t="s">
        <v>926</v>
      </c>
      <c r="X72" s="20" t="s">
        <v>967</v>
      </c>
      <c r="Y72" s="22">
        <f>2956+328</f>
        <v>3284</v>
      </c>
      <c r="Z72" s="20"/>
      <c r="AA72" s="20"/>
      <c r="AB72" s="20" t="s">
        <v>1009</v>
      </c>
      <c r="AC72" s="20" t="s">
        <v>1060</v>
      </c>
      <c r="AD72" s="22">
        <f>1157+198</f>
        <v>1355</v>
      </c>
      <c r="AE72" s="20"/>
      <c r="AF72" s="20" t="s">
        <v>217</v>
      </c>
      <c r="AG72" s="22">
        <f>716+7</f>
        <v>723</v>
      </c>
      <c r="AH72" s="20"/>
      <c r="AI72" s="20" t="s">
        <v>1156</v>
      </c>
      <c r="AJ72" s="22">
        <v>2024</v>
      </c>
      <c r="AQ72" s="30"/>
      <c r="AT72" s="30"/>
      <c r="AW72" s="30"/>
      <c r="AX72" s="15"/>
      <c r="BB72" s="20"/>
      <c r="BC72" s="20"/>
      <c r="BD72" s="20"/>
      <c r="BE72" s="24"/>
      <c r="BF72" s="20"/>
      <c r="BG72" s="20"/>
      <c r="BH72" s="20"/>
      <c r="BI72" s="24"/>
      <c r="BJ72" s="20"/>
      <c r="BK72" s="20"/>
      <c r="BL72" s="28"/>
      <c r="BM72" s="20"/>
      <c r="BN72" s="20"/>
      <c r="BO72" s="20"/>
      <c r="BY72" s="30"/>
      <c r="CA72" s="3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DM72" s="20"/>
      <c r="DN72" s="20"/>
      <c r="DO72" s="20"/>
      <c r="DP72" s="20"/>
      <c r="DU72" s="20"/>
      <c r="DV72" s="20"/>
      <c r="DW72" s="20"/>
      <c r="DX72" s="20"/>
      <c r="EC72" s="20"/>
      <c r="ED72" s="20"/>
      <c r="EE72" s="20"/>
      <c r="EF72" s="20"/>
      <c r="EL72" s="20"/>
      <c r="EM72" s="20"/>
      <c r="EN72" s="20"/>
      <c r="EO72" s="20"/>
      <c r="EP72" s="20"/>
      <c r="EV72" s="20"/>
      <c r="EW72" s="20"/>
      <c r="EX72" s="20"/>
      <c r="EY72" s="20"/>
      <c r="EZ72" s="20"/>
      <c r="FF72" s="20"/>
      <c r="FG72" s="20"/>
      <c r="FH72" s="20"/>
      <c r="FI72" s="20"/>
      <c r="FJ72" s="20"/>
      <c r="FP72" s="20"/>
      <c r="FQ72" s="20"/>
      <c r="FR72" s="20"/>
      <c r="FS72" s="20"/>
      <c r="FT72" s="20"/>
      <c r="FX72" s="20"/>
      <c r="FY72" s="20"/>
      <c r="FZ72" s="20"/>
      <c r="GC72" s="20"/>
      <c r="GD72" s="20"/>
    </row>
    <row r="73" spans="1:186" x14ac:dyDescent="0.25">
      <c r="A73" s="14">
        <v>1977</v>
      </c>
      <c r="B73" t="s">
        <v>214</v>
      </c>
      <c r="C73" t="s">
        <v>303</v>
      </c>
      <c r="D73" t="s">
        <v>380</v>
      </c>
      <c r="E73" t="s">
        <v>302</v>
      </c>
      <c r="F73" t="s">
        <v>509</v>
      </c>
      <c r="G73" s="10">
        <v>3138</v>
      </c>
      <c r="J73" t="s">
        <v>211</v>
      </c>
      <c r="K73" t="s">
        <v>625</v>
      </c>
      <c r="L73" s="10">
        <v>1291</v>
      </c>
      <c r="N73" t="s">
        <v>688</v>
      </c>
      <c r="O73" s="10">
        <v>726</v>
      </c>
      <c r="P73" t="s">
        <v>688</v>
      </c>
      <c r="Q73" s="10">
        <v>1900</v>
      </c>
      <c r="T73" s="20" t="s">
        <v>565</v>
      </c>
      <c r="U73" s="20" t="s">
        <v>781</v>
      </c>
      <c r="V73" s="20" t="s">
        <v>221</v>
      </c>
      <c r="W73" s="20" t="s">
        <v>927</v>
      </c>
      <c r="X73" s="20" t="s">
        <v>968</v>
      </c>
      <c r="Y73" s="22">
        <v>3234</v>
      </c>
      <c r="Z73" s="20"/>
      <c r="AA73" s="20"/>
      <c r="AB73" s="20" t="s">
        <v>1010</v>
      </c>
      <c r="AC73" s="20" t="s">
        <v>1061</v>
      </c>
      <c r="AD73" s="22">
        <f>1227+168</f>
        <v>1395</v>
      </c>
      <c r="AE73" s="20"/>
      <c r="AF73" s="20" t="s">
        <v>688</v>
      </c>
      <c r="AG73" s="22">
        <f>726+40</f>
        <v>766</v>
      </c>
      <c r="AH73" s="20"/>
      <c r="AI73" s="20" t="s">
        <v>1157</v>
      </c>
      <c r="AJ73" s="22">
        <v>2078</v>
      </c>
      <c r="AQ73" s="30"/>
      <c r="AT73" s="30"/>
      <c r="AW73" s="30"/>
      <c r="AX73" s="15"/>
      <c r="BB73" s="20"/>
      <c r="BC73" s="20"/>
      <c r="BD73" s="20"/>
      <c r="BE73" s="24"/>
      <c r="BF73" s="20"/>
      <c r="BG73" s="20"/>
      <c r="BH73" s="20"/>
      <c r="BI73" s="24"/>
      <c r="BJ73" s="20"/>
      <c r="BK73" s="20"/>
      <c r="BL73" s="28"/>
      <c r="BM73" s="20"/>
      <c r="BN73" s="20"/>
      <c r="BO73" s="20"/>
      <c r="BY73" s="30"/>
      <c r="CA73" s="3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DM73" s="20"/>
      <c r="DN73" s="20"/>
      <c r="DO73" s="20"/>
      <c r="DP73" s="20"/>
      <c r="DU73" s="20"/>
      <c r="DV73" s="20"/>
      <c r="DW73" s="20"/>
      <c r="DX73" s="20"/>
      <c r="EC73" s="20"/>
      <c r="ED73" s="20"/>
      <c r="EE73" s="20"/>
      <c r="EF73" s="20"/>
      <c r="EL73" s="20"/>
      <c r="EM73" s="20"/>
      <c r="EN73" s="20"/>
      <c r="EO73" s="20"/>
      <c r="EP73" s="20"/>
      <c r="EV73" s="20"/>
      <c r="EW73" s="20"/>
      <c r="EX73" s="20"/>
      <c r="EY73" s="20"/>
      <c r="EZ73" s="20"/>
      <c r="FF73" s="20"/>
      <c r="FG73" s="20"/>
      <c r="FH73" s="20"/>
      <c r="FI73" s="20"/>
      <c r="FJ73" s="20"/>
      <c r="FP73" s="20"/>
      <c r="FQ73" s="20"/>
      <c r="FR73" s="20"/>
      <c r="FS73" s="20"/>
      <c r="FT73" s="20"/>
      <c r="FX73" s="20"/>
      <c r="FY73" s="20"/>
      <c r="FZ73" s="20"/>
      <c r="GC73" s="20"/>
      <c r="GD73" s="20"/>
    </row>
    <row r="74" spans="1:186" x14ac:dyDescent="0.25">
      <c r="A74" s="14">
        <v>1978</v>
      </c>
      <c r="B74" t="s">
        <v>214</v>
      </c>
      <c r="C74" t="s">
        <v>301</v>
      </c>
      <c r="D74" t="s">
        <v>305</v>
      </c>
      <c r="E74" t="s">
        <v>302</v>
      </c>
      <c r="F74" t="s">
        <v>509</v>
      </c>
      <c r="G74" s="10">
        <f>595+697+602+670+602</f>
        <v>3166</v>
      </c>
      <c r="J74" t="s">
        <v>305</v>
      </c>
      <c r="K74" t="s">
        <v>302</v>
      </c>
      <c r="L74" s="10">
        <v>1352</v>
      </c>
      <c r="N74" t="s">
        <v>226</v>
      </c>
      <c r="O74" s="10">
        <v>721</v>
      </c>
      <c r="P74" t="s">
        <v>302</v>
      </c>
      <c r="Q74" s="10">
        <v>2055</v>
      </c>
      <c r="T74" s="20" t="s">
        <v>801</v>
      </c>
      <c r="U74" s="20" t="s">
        <v>842</v>
      </c>
      <c r="V74" s="20" t="s">
        <v>884</v>
      </c>
      <c r="W74" s="20" t="s">
        <v>928</v>
      </c>
      <c r="X74" s="20" t="s">
        <v>969</v>
      </c>
      <c r="Y74" s="22">
        <f>583+554+522+636+612+535</f>
        <v>3442</v>
      </c>
      <c r="Z74" s="20"/>
      <c r="AA74" s="20"/>
      <c r="AB74" s="20" t="s">
        <v>1011</v>
      </c>
      <c r="AC74" s="20" t="s">
        <v>1062</v>
      </c>
      <c r="AD74" s="22">
        <v>1438</v>
      </c>
      <c r="AE74" s="20"/>
      <c r="AF74" s="20" t="s">
        <v>1107</v>
      </c>
      <c r="AG74" s="22">
        <v>748</v>
      </c>
      <c r="AH74" s="20"/>
      <c r="AI74" s="20" t="s">
        <v>928</v>
      </c>
      <c r="AJ74" s="22">
        <v>2110</v>
      </c>
      <c r="AQ74" s="30"/>
      <c r="AT74" s="30"/>
      <c r="AW74" s="30"/>
      <c r="AX74" s="15"/>
      <c r="BB74" s="20"/>
      <c r="BC74" s="20"/>
      <c r="BD74" s="20"/>
      <c r="BE74" s="24"/>
      <c r="BF74" s="20"/>
      <c r="BG74" s="20"/>
      <c r="BH74" s="20"/>
      <c r="BI74" s="24"/>
      <c r="BJ74" s="20"/>
      <c r="BK74" s="20"/>
      <c r="BL74" s="28"/>
      <c r="BM74" s="20"/>
      <c r="BN74" s="20"/>
      <c r="BO74" s="20"/>
      <c r="BY74" s="30"/>
      <c r="CA74" s="3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DM74" s="20"/>
      <c r="DN74" s="20"/>
      <c r="DO74" s="20"/>
      <c r="DP74" s="20"/>
      <c r="DU74" s="20"/>
      <c r="DV74" s="20"/>
      <c r="DW74" s="20"/>
      <c r="DX74" s="20"/>
      <c r="EC74" s="20"/>
      <c r="ED74" s="20"/>
      <c r="EE74" s="20"/>
      <c r="EF74" s="20"/>
      <c r="EL74" s="20"/>
      <c r="EM74" s="20"/>
      <c r="EN74" s="20"/>
      <c r="EO74" s="20"/>
      <c r="EP74" s="20"/>
      <c r="EV74" s="20"/>
      <c r="EW74" s="20"/>
      <c r="EX74" s="20"/>
      <c r="EY74" s="20"/>
      <c r="EZ74" s="20"/>
      <c r="FF74" s="20"/>
      <c r="FG74" s="20"/>
      <c r="FH74" s="20"/>
      <c r="FI74" s="20"/>
      <c r="FJ74" s="20"/>
      <c r="FP74" s="20"/>
      <c r="FQ74" s="20"/>
      <c r="FR74" s="20"/>
      <c r="FS74" s="20"/>
      <c r="FT74" s="20"/>
      <c r="FX74" s="20"/>
      <c r="FY74" s="20"/>
      <c r="FZ74" s="20"/>
      <c r="GC74" s="20"/>
      <c r="GD74" s="20"/>
    </row>
    <row r="75" spans="1:186" x14ac:dyDescent="0.25">
      <c r="A75" s="14">
        <v>1979</v>
      </c>
      <c r="B75" t="s">
        <v>214</v>
      </c>
      <c r="C75" t="s">
        <v>304</v>
      </c>
      <c r="D75" t="s">
        <v>232</v>
      </c>
      <c r="E75" t="s">
        <v>302</v>
      </c>
      <c r="F75" t="s">
        <v>509</v>
      </c>
      <c r="G75" s="10">
        <v>3250</v>
      </c>
      <c r="J75" t="s">
        <v>565</v>
      </c>
      <c r="K75" t="s">
        <v>626</v>
      </c>
      <c r="L75" s="10">
        <v>1368</v>
      </c>
      <c r="N75" t="s">
        <v>304</v>
      </c>
      <c r="O75" s="10">
        <v>726</v>
      </c>
      <c r="P75" t="s">
        <v>304</v>
      </c>
      <c r="Q75" s="10">
        <f>642+736+726</f>
        <v>2104</v>
      </c>
      <c r="T75" s="20" t="s">
        <v>802</v>
      </c>
      <c r="U75" s="20" t="s">
        <v>843</v>
      </c>
      <c r="V75" s="20" t="s">
        <v>885</v>
      </c>
      <c r="W75" s="20" t="s">
        <v>929</v>
      </c>
      <c r="X75" s="20" t="s">
        <v>630</v>
      </c>
      <c r="Y75" s="22">
        <f>3081+172</f>
        <v>3253</v>
      </c>
      <c r="Z75" s="20"/>
      <c r="AA75" s="20"/>
      <c r="AB75" s="20" t="s">
        <v>1012</v>
      </c>
      <c r="AC75" s="20" t="s">
        <v>1063</v>
      </c>
      <c r="AD75" s="22">
        <f>730+631+168</f>
        <v>1529</v>
      </c>
      <c r="AE75" s="20"/>
      <c r="AF75" s="20" t="s">
        <v>1108</v>
      </c>
      <c r="AG75" s="22">
        <f>694+72</f>
        <v>766</v>
      </c>
      <c r="AH75" s="20"/>
      <c r="AI75" s="20" t="s">
        <v>304</v>
      </c>
      <c r="AJ75" s="22">
        <v>2104</v>
      </c>
      <c r="AQ75" s="30"/>
      <c r="AT75" s="30"/>
      <c r="AW75" s="30"/>
      <c r="AX75" s="15"/>
      <c r="BB75" s="20"/>
      <c r="BC75" s="20"/>
      <c r="BD75" s="20"/>
      <c r="BE75" s="24"/>
      <c r="BF75" s="20"/>
      <c r="BG75" s="20"/>
      <c r="BH75" s="20"/>
      <c r="BI75" s="24"/>
      <c r="BJ75" s="20"/>
      <c r="BK75" s="20"/>
      <c r="BL75" s="28"/>
      <c r="BM75" s="20"/>
      <c r="BN75" s="20"/>
      <c r="BO75" s="20"/>
      <c r="BY75" s="30"/>
      <c r="CA75" s="3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DM75" s="20"/>
      <c r="DN75" s="20"/>
      <c r="DO75" s="20"/>
      <c r="DP75" s="20"/>
      <c r="DU75" s="20"/>
      <c r="DV75" s="20"/>
      <c r="DW75" s="20"/>
      <c r="DX75" s="20"/>
      <c r="EC75" s="20"/>
      <c r="ED75" s="20"/>
      <c r="EE75" s="20"/>
      <c r="EF75" s="20"/>
      <c r="EL75" s="20"/>
      <c r="EM75" s="20"/>
      <c r="EN75" s="20"/>
      <c r="EO75" s="20"/>
      <c r="EP75" s="20"/>
      <c r="EV75" s="20"/>
      <c r="EW75" s="20"/>
      <c r="EX75" s="20"/>
      <c r="EY75" s="20"/>
      <c r="EZ75" s="20"/>
      <c r="FF75" s="20"/>
      <c r="FG75" s="20"/>
      <c r="FH75" s="20"/>
      <c r="FI75" s="20"/>
      <c r="FJ75" s="20"/>
      <c r="FP75" s="20"/>
      <c r="FQ75" s="20"/>
      <c r="FR75" s="20"/>
      <c r="FS75" s="20"/>
      <c r="FT75" s="20"/>
      <c r="FX75" s="20"/>
      <c r="FY75" s="20"/>
      <c r="FZ75" s="20"/>
      <c r="GC75" s="20"/>
      <c r="GD75" s="20"/>
    </row>
    <row r="76" spans="1:186" x14ac:dyDescent="0.25">
      <c r="A76" s="14">
        <v>1980</v>
      </c>
      <c r="B76" t="s">
        <v>214</v>
      </c>
      <c r="C76" t="s">
        <v>305</v>
      </c>
      <c r="D76" t="s">
        <v>301</v>
      </c>
      <c r="E76" t="s">
        <v>302</v>
      </c>
      <c r="F76" t="s">
        <v>509</v>
      </c>
      <c r="G76" s="10">
        <v>3197</v>
      </c>
      <c r="J76" t="s">
        <v>566</v>
      </c>
      <c r="K76" t="s">
        <v>627</v>
      </c>
      <c r="L76" s="10">
        <v>1370</v>
      </c>
      <c r="N76" t="s">
        <v>227</v>
      </c>
      <c r="O76" s="10">
        <v>725</v>
      </c>
      <c r="P76" t="s">
        <v>224</v>
      </c>
      <c r="Q76" s="10">
        <f>747+663+662</f>
        <v>2072</v>
      </c>
      <c r="T76" s="20" t="s">
        <v>803</v>
      </c>
      <c r="U76" s="20" t="s">
        <v>1600</v>
      </c>
      <c r="V76" s="20" t="s">
        <v>886</v>
      </c>
      <c r="W76" s="20" t="s">
        <v>930</v>
      </c>
      <c r="X76" s="20" t="s">
        <v>970</v>
      </c>
      <c r="Y76" s="22">
        <v>3356</v>
      </c>
      <c r="Z76" s="20"/>
      <c r="AA76" s="20"/>
      <c r="AB76" s="20" t="s">
        <v>1013</v>
      </c>
      <c r="AC76" s="20" t="s">
        <v>1064</v>
      </c>
      <c r="AD76" s="22">
        <f>1251+172</f>
        <v>1423</v>
      </c>
      <c r="AE76" s="20"/>
      <c r="AF76" s="20" t="s">
        <v>1109</v>
      </c>
      <c r="AG76" s="22">
        <f>695+57</f>
        <v>752</v>
      </c>
      <c r="AH76" s="20"/>
      <c r="AI76" s="20" t="s">
        <v>1158</v>
      </c>
      <c r="AJ76" s="22">
        <f>618+642+654+222</f>
        <v>2136</v>
      </c>
      <c r="AQ76" s="30"/>
      <c r="AT76" s="30"/>
      <c r="AW76" s="30"/>
      <c r="AX76" s="15"/>
      <c r="BB76" s="20"/>
      <c r="BC76" s="20"/>
      <c r="BD76" s="20"/>
      <c r="BE76" s="24"/>
      <c r="BF76" s="20"/>
      <c r="BG76" s="20"/>
      <c r="BH76" s="20"/>
      <c r="BI76" s="24"/>
      <c r="BJ76" s="20"/>
      <c r="BK76" s="20"/>
      <c r="BL76" s="28"/>
      <c r="BM76" s="20"/>
      <c r="BN76" s="20"/>
      <c r="BO76" s="20"/>
      <c r="BY76" s="30"/>
      <c r="CA76" s="3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DM76" s="20"/>
      <c r="DN76" s="20"/>
      <c r="DO76" s="20"/>
      <c r="DP76" s="20"/>
      <c r="DU76" s="20"/>
      <c r="DV76" s="20"/>
      <c r="DW76" s="20"/>
      <c r="DX76" s="20"/>
      <c r="EC76" s="20"/>
      <c r="ED76" s="20"/>
      <c r="EE76" s="20"/>
      <c r="EF76" s="20"/>
      <c r="EL76" s="20"/>
      <c r="EM76" s="20"/>
      <c r="EN76" s="20"/>
      <c r="EO76" s="20"/>
      <c r="EP76" s="20"/>
      <c r="EV76" s="20"/>
      <c r="EW76" s="20"/>
      <c r="EX76" s="20"/>
      <c r="EY76" s="20"/>
      <c r="EZ76" s="20"/>
      <c r="FF76" s="20"/>
      <c r="FG76" s="20"/>
      <c r="FH76" s="20"/>
      <c r="FI76" s="20"/>
      <c r="FJ76" s="20"/>
      <c r="FP76" s="20"/>
      <c r="FQ76" s="20"/>
      <c r="FR76" s="20"/>
      <c r="FS76" s="20"/>
      <c r="FT76" s="20"/>
      <c r="FX76" s="20"/>
      <c r="FY76" s="20"/>
      <c r="FZ76" s="20"/>
      <c r="GC76" s="20"/>
      <c r="GD76" s="20"/>
    </row>
    <row r="77" spans="1:186" x14ac:dyDescent="0.25">
      <c r="A77" s="14">
        <v>1981</v>
      </c>
      <c r="B77" t="s">
        <v>214</v>
      </c>
      <c r="C77" t="s">
        <v>232</v>
      </c>
      <c r="D77" t="s">
        <v>304</v>
      </c>
      <c r="E77" t="s">
        <v>302</v>
      </c>
      <c r="F77" t="s">
        <v>509</v>
      </c>
      <c r="G77" s="10">
        <v>3322</v>
      </c>
      <c r="J77" t="s">
        <v>374</v>
      </c>
      <c r="K77" t="s">
        <v>232</v>
      </c>
      <c r="L77" s="10">
        <v>1387</v>
      </c>
      <c r="N77" t="s">
        <v>689</v>
      </c>
      <c r="O77" s="10">
        <v>725</v>
      </c>
      <c r="P77" t="s">
        <v>728</v>
      </c>
      <c r="Q77" s="10">
        <v>2064</v>
      </c>
      <c r="T77" s="20" t="s">
        <v>728</v>
      </c>
      <c r="U77" s="20" t="s">
        <v>845</v>
      </c>
      <c r="V77" s="20" t="s">
        <v>887</v>
      </c>
      <c r="W77" s="20" t="s">
        <v>931</v>
      </c>
      <c r="X77" s="20" t="s">
        <v>971</v>
      </c>
      <c r="Y77" s="22">
        <v>3342</v>
      </c>
      <c r="Z77" s="20"/>
      <c r="AA77" s="20"/>
      <c r="AB77" s="20" t="s">
        <v>1014</v>
      </c>
      <c r="AC77" s="20" t="s">
        <v>1065</v>
      </c>
      <c r="AD77" s="22">
        <v>1395</v>
      </c>
      <c r="AE77" s="20"/>
      <c r="AF77" s="20" t="s">
        <v>1110</v>
      </c>
      <c r="AG77" s="22">
        <v>755</v>
      </c>
      <c r="AH77" s="20"/>
      <c r="AI77" s="20" t="s">
        <v>1159</v>
      </c>
      <c r="AJ77" s="22">
        <v>2129</v>
      </c>
      <c r="AQ77" s="30"/>
      <c r="AT77" s="30"/>
      <c r="AW77" s="30"/>
      <c r="AX77" s="15"/>
      <c r="BB77" s="20"/>
      <c r="BC77" s="20"/>
      <c r="BD77" s="20"/>
      <c r="BE77" s="24"/>
      <c r="BF77" s="20"/>
      <c r="BG77" s="20"/>
      <c r="BH77" s="20"/>
      <c r="BI77" s="24"/>
      <c r="BJ77" s="20"/>
      <c r="BK77" s="20"/>
      <c r="BL77" s="28"/>
      <c r="BM77" s="20"/>
      <c r="BN77" s="20"/>
      <c r="BO77" s="20"/>
      <c r="BY77" s="30"/>
      <c r="CA77" s="3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DM77" s="20"/>
      <c r="DN77" s="20"/>
      <c r="DO77" s="20"/>
      <c r="DP77" s="20"/>
      <c r="DU77" s="20"/>
      <c r="DV77" s="20"/>
      <c r="DW77" s="20"/>
      <c r="DX77" s="20"/>
      <c r="EC77" s="20"/>
      <c r="ED77" s="20"/>
      <c r="EE77" s="20"/>
      <c r="EF77" s="20"/>
      <c r="EL77" s="20"/>
      <c r="EM77" s="20"/>
      <c r="EN77" s="20"/>
      <c r="EO77" s="20"/>
      <c r="EP77" s="20"/>
      <c r="EV77" s="20"/>
      <c r="EW77" s="20"/>
      <c r="EX77" s="20"/>
      <c r="EY77" s="20"/>
      <c r="EZ77" s="20"/>
      <c r="FF77" s="20"/>
      <c r="FG77" s="20"/>
      <c r="FH77" s="20"/>
      <c r="FI77" s="20"/>
      <c r="FJ77" s="20"/>
      <c r="FP77" s="20"/>
      <c r="FQ77" s="20"/>
      <c r="FR77" s="20"/>
      <c r="FS77" s="20"/>
      <c r="FT77" s="20"/>
      <c r="FX77" s="20"/>
      <c r="FY77" s="20"/>
      <c r="FZ77" s="20"/>
      <c r="GC77" s="20"/>
      <c r="GD77" s="20"/>
    </row>
    <row r="78" spans="1:186" x14ac:dyDescent="0.25">
      <c r="A78" s="14">
        <v>1982</v>
      </c>
      <c r="B78" t="s">
        <v>214</v>
      </c>
      <c r="C78" t="s">
        <v>232</v>
      </c>
      <c r="D78" t="s">
        <v>304</v>
      </c>
      <c r="E78" t="s">
        <v>302</v>
      </c>
      <c r="F78" t="s">
        <v>509</v>
      </c>
      <c r="G78" s="10">
        <v>3089</v>
      </c>
      <c r="J78" t="s">
        <v>567</v>
      </c>
      <c r="K78" t="s">
        <v>628</v>
      </c>
      <c r="L78" s="10">
        <v>1423</v>
      </c>
      <c r="N78" t="s">
        <v>690</v>
      </c>
      <c r="O78" s="10">
        <v>738</v>
      </c>
      <c r="P78" s="61" t="s">
        <v>729</v>
      </c>
      <c r="Q78" s="10">
        <v>1952</v>
      </c>
      <c r="T78" s="20" t="s">
        <v>804</v>
      </c>
      <c r="U78" s="20" t="s">
        <v>846</v>
      </c>
      <c r="V78" s="20" t="s">
        <v>888</v>
      </c>
      <c r="W78" s="20" t="s">
        <v>892</v>
      </c>
      <c r="X78" s="20" t="s">
        <v>972</v>
      </c>
      <c r="Y78" s="22">
        <v>3218</v>
      </c>
      <c r="Z78" s="20"/>
      <c r="AA78" s="20"/>
      <c r="AB78" s="20" t="s">
        <v>567</v>
      </c>
      <c r="AC78" s="20" t="s">
        <v>628</v>
      </c>
      <c r="AD78" s="22">
        <f>1423+28</f>
        <v>1451</v>
      </c>
      <c r="AE78" s="20"/>
      <c r="AF78" s="20" t="s">
        <v>1111</v>
      </c>
      <c r="AG78" s="22">
        <v>758</v>
      </c>
      <c r="AH78" s="20"/>
      <c r="AI78" s="20" t="s">
        <v>282</v>
      </c>
      <c r="AJ78" s="22">
        <v>2088</v>
      </c>
      <c r="AQ78" s="30"/>
      <c r="AT78" s="30"/>
      <c r="AW78" s="30"/>
      <c r="AX78" s="15"/>
      <c r="BB78" s="20"/>
      <c r="BC78" s="20"/>
      <c r="BD78" s="20"/>
      <c r="BE78" s="24"/>
      <c r="BF78" s="20"/>
      <c r="BG78" s="20"/>
      <c r="BH78" s="20"/>
      <c r="BI78" s="24"/>
      <c r="BJ78" s="20"/>
      <c r="BK78" s="20"/>
      <c r="BL78" s="28"/>
      <c r="BM78" s="20"/>
      <c r="BN78" s="20"/>
      <c r="BO78" s="20"/>
      <c r="BY78" s="30"/>
      <c r="CA78" s="3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DM78" s="20"/>
      <c r="DN78" s="20"/>
      <c r="DO78" s="20"/>
      <c r="DP78" s="20"/>
      <c r="DU78" s="20"/>
      <c r="DV78" s="20"/>
      <c r="DW78" s="20"/>
      <c r="DX78" s="20"/>
      <c r="EC78" s="20"/>
      <c r="ED78" s="20"/>
      <c r="EE78" s="20"/>
      <c r="EF78" s="20"/>
      <c r="EL78" s="20"/>
      <c r="EM78" s="20"/>
      <c r="EN78" s="20"/>
      <c r="EO78" s="20"/>
      <c r="EP78" s="20"/>
      <c r="EV78" s="20"/>
      <c r="EW78" s="20"/>
      <c r="EX78" s="20"/>
      <c r="EY78" s="20"/>
      <c r="EZ78" s="20"/>
      <c r="FF78" s="20"/>
      <c r="FG78" s="20"/>
      <c r="FH78" s="20"/>
      <c r="FI78" s="20"/>
      <c r="FJ78" s="20"/>
      <c r="FP78" s="20"/>
      <c r="FQ78" s="20"/>
      <c r="FR78" s="20"/>
      <c r="FS78" s="20"/>
      <c r="FT78" s="20"/>
      <c r="FX78" s="20"/>
      <c r="FY78" s="20"/>
      <c r="FZ78" s="20"/>
      <c r="GC78" s="20"/>
      <c r="GD78" s="20"/>
    </row>
    <row r="79" spans="1:186" x14ac:dyDescent="0.25">
      <c r="A79" s="14">
        <v>1983</v>
      </c>
      <c r="B79" t="s">
        <v>214</v>
      </c>
      <c r="C79" t="s">
        <v>232</v>
      </c>
      <c r="D79" t="s">
        <v>304</v>
      </c>
      <c r="E79" t="s">
        <v>302</v>
      </c>
      <c r="F79" t="s">
        <v>509</v>
      </c>
      <c r="G79" s="10">
        <f>612+597+628+639+691</f>
        <v>3167</v>
      </c>
      <c r="J79" t="s">
        <v>568</v>
      </c>
      <c r="K79" t="s">
        <v>629</v>
      </c>
      <c r="L79" s="10">
        <v>1418</v>
      </c>
      <c r="N79" t="s">
        <v>691</v>
      </c>
      <c r="O79" s="10">
        <v>751</v>
      </c>
      <c r="P79" t="s">
        <v>730</v>
      </c>
      <c r="Q79" s="10">
        <v>2065</v>
      </c>
      <c r="T79" s="20" t="s">
        <v>805</v>
      </c>
      <c r="U79" s="20" t="s">
        <v>847</v>
      </c>
      <c r="V79" s="20" t="s">
        <v>889</v>
      </c>
      <c r="W79" s="20" t="s">
        <v>932</v>
      </c>
      <c r="X79" s="20" t="s">
        <v>973</v>
      </c>
      <c r="Y79" s="22">
        <v>3226</v>
      </c>
      <c r="Z79" s="20"/>
      <c r="AA79" s="20"/>
      <c r="AB79" s="20" t="s">
        <v>1015</v>
      </c>
      <c r="AC79" s="20" t="s">
        <v>1066</v>
      </c>
      <c r="AD79" s="22">
        <v>1477</v>
      </c>
      <c r="AE79" s="20"/>
      <c r="AF79" s="20" t="s">
        <v>1112</v>
      </c>
      <c r="AG79" s="22">
        <v>791</v>
      </c>
      <c r="AH79" s="20"/>
      <c r="AI79" s="20" t="s">
        <v>1082</v>
      </c>
      <c r="AJ79" s="22">
        <v>2180</v>
      </c>
      <c r="AQ79" s="30"/>
      <c r="AT79" s="30"/>
      <c r="AW79" s="30"/>
      <c r="AX79" s="15"/>
      <c r="BB79" s="20"/>
      <c r="BC79" s="20"/>
      <c r="BD79" s="20"/>
      <c r="BE79" s="24"/>
      <c r="BF79" s="20"/>
      <c r="BG79" s="20"/>
      <c r="BH79" s="20"/>
      <c r="BI79" s="24"/>
      <c r="BJ79" s="20"/>
      <c r="BK79" s="20"/>
      <c r="BL79" s="28"/>
      <c r="BM79" s="20"/>
      <c r="BN79" s="20"/>
      <c r="BO79" s="20"/>
      <c r="BY79" s="30"/>
      <c r="CA79" s="3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DM79" s="20"/>
      <c r="DN79" s="20"/>
      <c r="DO79" s="20"/>
      <c r="DP79" s="20"/>
      <c r="DU79" s="20"/>
      <c r="DV79" s="20"/>
      <c r="DW79" s="20"/>
      <c r="DX79" s="20"/>
      <c r="EC79" s="20"/>
      <c r="ED79" s="20"/>
      <c r="EE79" s="20"/>
      <c r="EF79" s="20"/>
      <c r="EL79" s="20"/>
      <c r="EM79" s="20"/>
      <c r="EN79" s="20"/>
      <c r="EO79" s="20"/>
      <c r="EP79" s="20"/>
      <c r="EV79" s="20"/>
      <c r="EW79" s="20"/>
      <c r="EX79" s="20"/>
      <c r="EY79" s="20"/>
      <c r="EZ79" s="20"/>
      <c r="FF79" s="20"/>
      <c r="FG79" s="20"/>
      <c r="FH79" s="20"/>
      <c r="FI79" s="20"/>
      <c r="FJ79" s="20"/>
      <c r="FP79" s="20"/>
      <c r="FQ79" s="20"/>
      <c r="FR79" s="20"/>
      <c r="FS79" s="20"/>
      <c r="FT79" s="20"/>
      <c r="FX79" s="20"/>
      <c r="FY79" s="20"/>
      <c r="FZ79" s="20"/>
      <c r="GC79" s="20"/>
      <c r="GD79" s="20"/>
    </row>
    <row r="80" spans="1:186" x14ac:dyDescent="0.25">
      <c r="A80" s="14">
        <v>1984</v>
      </c>
      <c r="B80" t="s">
        <v>214</v>
      </c>
      <c r="C80" t="s">
        <v>226</v>
      </c>
      <c r="D80" t="s">
        <v>301</v>
      </c>
      <c r="E80" t="s">
        <v>302</v>
      </c>
      <c r="F80" t="s">
        <v>509</v>
      </c>
      <c r="G80" s="10">
        <v>3254</v>
      </c>
      <c r="J80" t="s">
        <v>569</v>
      </c>
      <c r="K80" t="s">
        <v>630</v>
      </c>
      <c r="L80" s="10">
        <v>1342</v>
      </c>
      <c r="N80" t="s">
        <v>216</v>
      </c>
      <c r="O80" s="10">
        <v>706</v>
      </c>
      <c r="P80" t="s">
        <v>569</v>
      </c>
      <c r="Q80" s="10">
        <v>2080</v>
      </c>
      <c r="T80" s="20" t="s">
        <v>806</v>
      </c>
      <c r="U80" s="20" t="s">
        <v>848</v>
      </c>
      <c r="V80" s="20" t="s">
        <v>890</v>
      </c>
      <c r="W80" s="20" t="s">
        <v>933</v>
      </c>
      <c r="X80" s="20" t="s">
        <v>974</v>
      </c>
      <c r="Y80" s="22">
        <f>552+612+485+473+562+720</f>
        <v>3404</v>
      </c>
      <c r="Z80" s="20"/>
      <c r="AA80" s="20"/>
      <c r="AB80" s="20" t="s">
        <v>1016</v>
      </c>
      <c r="AC80" s="20" t="s">
        <v>1067</v>
      </c>
      <c r="AD80" s="22">
        <v>1404</v>
      </c>
      <c r="AE80" s="20"/>
      <c r="AF80" s="20" t="s">
        <v>1113</v>
      </c>
      <c r="AG80" s="22">
        <v>748</v>
      </c>
      <c r="AH80" s="20"/>
      <c r="AI80" s="20" t="s">
        <v>1160</v>
      </c>
      <c r="AJ80" s="22">
        <f>1800+351</f>
        <v>2151</v>
      </c>
      <c r="AQ80" s="30"/>
      <c r="AT80" s="30"/>
      <c r="AW80" s="30"/>
      <c r="AX80" s="15"/>
      <c r="BB80" s="20"/>
      <c r="BC80" s="20"/>
      <c r="BD80" s="20"/>
      <c r="BE80" s="24"/>
      <c r="BF80" s="20"/>
      <c r="BG80" s="20"/>
      <c r="BH80" s="20"/>
      <c r="BI80" s="24"/>
      <c r="BJ80" s="20"/>
      <c r="BK80" s="20"/>
      <c r="BL80" s="28"/>
      <c r="BM80" s="20"/>
      <c r="BN80" s="20"/>
      <c r="BO80" s="20"/>
      <c r="BY80" s="30"/>
      <c r="CA80" s="3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DM80" s="20"/>
      <c r="DN80" s="20"/>
      <c r="DO80" s="20"/>
      <c r="DP80" s="20"/>
      <c r="DU80" s="20"/>
      <c r="DV80" s="20"/>
      <c r="DW80" s="20"/>
      <c r="DX80" s="20"/>
      <c r="EC80" s="20"/>
      <c r="ED80" s="20"/>
      <c r="EE80" s="20"/>
      <c r="EF80" s="20"/>
      <c r="EL80" s="20"/>
      <c r="EM80" s="20"/>
      <c r="EN80" s="20"/>
      <c r="EO80" s="20"/>
      <c r="EP80" s="20"/>
      <c r="EV80" s="20"/>
      <c r="EW80" s="20"/>
      <c r="EX80" s="20"/>
      <c r="EY80" s="20"/>
      <c r="EZ80" s="20"/>
      <c r="FF80" s="20"/>
      <c r="FG80" s="20"/>
      <c r="FH80" s="20"/>
      <c r="FI80" s="20"/>
      <c r="FJ80" s="20"/>
      <c r="FP80" s="20"/>
      <c r="FQ80" s="20"/>
      <c r="FR80" s="20"/>
      <c r="FS80" s="20"/>
      <c r="FT80" s="20"/>
      <c r="FX80" s="20"/>
      <c r="FY80" s="20"/>
      <c r="FZ80" s="20"/>
      <c r="GC80" s="20"/>
      <c r="GD80" s="20"/>
    </row>
    <row r="81" spans="1:186" x14ac:dyDescent="0.25">
      <c r="A81" s="14">
        <v>1985</v>
      </c>
      <c r="B81" t="s">
        <v>218</v>
      </c>
      <c r="C81" t="s">
        <v>306</v>
      </c>
      <c r="D81" t="s">
        <v>382</v>
      </c>
      <c r="E81" t="s">
        <v>446</v>
      </c>
      <c r="F81" t="s">
        <v>512</v>
      </c>
      <c r="G81" s="10">
        <f>769+692+542+692+742</f>
        <v>3437</v>
      </c>
      <c r="J81" t="s">
        <v>316</v>
      </c>
      <c r="K81" t="s">
        <v>219</v>
      </c>
      <c r="L81" s="10">
        <f>683+694</f>
        <v>1377</v>
      </c>
      <c r="N81" t="s">
        <v>692</v>
      </c>
      <c r="O81" s="10">
        <v>745</v>
      </c>
      <c r="P81" t="s">
        <v>512</v>
      </c>
      <c r="Q81" s="10">
        <v>2115</v>
      </c>
      <c r="T81" s="20" t="s">
        <v>218</v>
      </c>
      <c r="U81" s="20" t="s">
        <v>306</v>
      </c>
      <c r="V81" s="20" t="s">
        <v>382</v>
      </c>
      <c r="W81" s="20" t="s">
        <v>446</v>
      </c>
      <c r="X81" s="20" t="s">
        <v>512</v>
      </c>
      <c r="Y81" s="22">
        <f>769+692+542+692+742+54</f>
        <v>3491</v>
      </c>
      <c r="Z81" s="20"/>
      <c r="AA81" s="20"/>
      <c r="AB81" s="20" t="s">
        <v>1017</v>
      </c>
      <c r="AC81" s="20" t="s">
        <v>1068</v>
      </c>
      <c r="AD81" s="22">
        <f>633+640+209</f>
        <v>1482</v>
      </c>
      <c r="AE81" s="20"/>
      <c r="AF81" s="20" t="s">
        <v>1114</v>
      </c>
      <c r="AG81" s="22">
        <f>713+75</f>
        <v>788</v>
      </c>
      <c r="AH81" s="20"/>
      <c r="AI81" s="20" t="s">
        <v>1161</v>
      </c>
      <c r="AJ81" s="22">
        <f>2210</f>
        <v>2210</v>
      </c>
      <c r="AQ81" s="30"/>
      <c r="AT81" s="30"/>
      <c r="AW81" s="30"/>
      <c r="AX81" s="15"/>
      <c r="BB81" s="20"/>
      <c r="BC81" s="20"/>
      <c r="BD81" s="20"/>
      <c r="BE81" s="24"/>
      <c r="BF81" s="20"/>
      <c r="BG81" s="20"/>
      <c r="BH81" s="20"/>
      <c r="BI81" s="24"/>
      <c r="BJ81" s="20"/>
      <c r="BK81" s="20"/>
      <c r="BL81" s="28"/>
      <c r="BM81" s="20"/>
      <c r="BN81" s="20"/>
      <c r="BO81" s="20"/>
      <c r="BY81" s="30"/>
      <c r="CA81" s="3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DM81" s="20"/>
      <c r="DN81" s="20"/>
      <c r="DO81" s="20"/>
      <c r="DP81" s="20"/>
      <c r="DU81" s="20"/>
      <c r="DV81" s="20"/>
      <c r="DW81" s="20"/>
      <c r="DX81" s="20"/>
      <c r="EC81" s="20"/>
      <c r="ED81" s="20"/>
      <c r="EE81" s="20"/>
      <c r="EF81" s="20"/>
      <c r="EL81" s="20"/>
      <c r="EM81" s="20"/>
      <c r="EN81" s="20"/>
      <c r="EO81" s="20"/>
      <c r="EP81" s="20"/>
      <c r="EV81" s="20"/>
      <c r="EW81" s="20"/>
      <c r="EX81" s="20"/>
      <c r="EY81" s="20"/>
      <c r="EZ81" s="20"/>
      <c r="FF81" s="20"/>
      <c r="FG81" s="20"/>
      <c r="FH81" s="20"/>
      <c r="FI81" s="20"/>
      <c r="FJ81" s="20"/>
      <c r="FP81" s="20"/>
      <c r="FQ81" s="20"/>
      <c r="FR81" s="20"/>
      <c r="FS81" s="20"/>
      <c r="FT81" s="20"/>
      <c r="FX81" s="20"/>
      <c r="FY81" s="20"/>
      <c r="FZ81" s="20"/>
      <c r="GC81" s="20"/>
      <c r="GD81" s="20"/>
    </row>
    <row r="82" spans="1:186" x14ac:dyDescent="0.25">
      <c r="A82" s="14">
        <v>1986</v>
      </c>
      <c r="B82" t="s">
        <v>219</v>
      </c>
      <c r="C82" t="s">
        <v>307</v>
      </c>
      <c r="D82" t="s">
        <v>316</v>
      </c>
      <c r="E82" t="s">
        <v>224</v>
      </c>
      <c r="F82" t="s">
        <v>1601</v>
      </c>
      <c r="G82" s="10">
        <f>738+512+713+640+598</f>
        <v>3201</v>
      </c>
      <c r="J82" t="s">
        <v>307</v>
      </c>
      <c r="K82" t="s">
        <v>631</v>
      </c>
      <c r="L82" s="10">
        <f>666+650</f>
        <v>1316</v>
      </c>
      <c r="N82" t="s">
        <v>693</v>
      </c>
      <c r="O82" s="10">
        <f>257+227+234</f>
        <v>718</v>
      </c>
      <c r="P82" t="s">
        <v>731</v>
      </c>
      <c r="Q82" s="10">
        <f>636+646+671</f>
        <v>1953</v>
      </c>
      <c r="T82" s="20" t="s">
        <v>807</v>
      </c>
      <c r="U82" s="20" t="s">
        <v>849</v>
      </c>
      <c r="V82" s="20" t="s">
        <v>891</v>
      </c>
      <c r="W82" s="20" t="s">
        <v>934</v>
      </c>
      <c r="X82" s="20" t="s">
        <v>975</v>
      </c>
      <c r="Y82" s="22">
        <f>476+558+411+478+532+864</f>
        <v>3319</v>
      </c>
      <c r="Z82" s="20"/>
      <c r="AA82" s="20"/>
      <c r="AB82" s="20" t="s">
        <v>1018</v>
      </c>
      <c r="AC82" s="20" t="s">
        <v>1069</v>
      </c>
      <c r="AD82" s="22">
        <f>615+696+159</f>
        <v>1470</v>
      </c>
      <c r="AE82" s="20"/>
      <c r="AF82" s="20" t="s">
        <v>693</v>
      </c>
      <c r="AG82" s="22">
        <f>718+83</f>
        <v>801</v>
      </c>
      <c r="AH82" s="20"/>
      <c r="AI82" s="20" t="s">
        <v>1162</v>
      </c>
      <c r="AJ82" s="22">
        <f>593+657+558+324</f>
        <v>2132</v>
      </c>
      <c r="AQ82" s="30"/>
      <c r="AT82" s="30"/>
      <c r="AW82" s="30"/>
      <c r="AX82" s="15"/>
      <c r="BB82" s="20"/>
      <c r="BC82" s="20"/>
      <c r="BD82" s="20"/>
      <c r="BE82" s="24"/>
      <c r="BF82" s="20"/>
      <c r="BG82" s="20"/>
      <c r="BH82" s="20"/>
      <c r="BI82" s="24"/>
      <c r="BJ82" s="20"/>
      <c r="BK82" s="20"/>
      <c r="BL82" s="28"/>
      <c r="BM82" s="20"/>
      <c r="BN82" s="20"/>
      <c r="BO82" s="20"/>
      <c r="BY82" s="30"/>
      <c r="CA82" s="3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DM82" s="20"/>
      <c r="DN82" s="20"/>
      <c r="DO82" s="20"/>
      <c r="DP82" s="20"/>
      <c r="DU82" s="20"/>
      <c r="DV82" s="20"/>
      <c r="DW82" s="20"/>
      <c r="DX82" s="20"/>
      <c r="EC82" s="20"/>
      <c r="ED82" s="20"/>
      <c r="EE82" s="20"/>
      <c r="EF82" s="20"/>
      <c r="EL82" s="20"/>
      <c r="EM82" s="20"/>
      <c r="EN82" s="20"/>
      <c r="EO82" s="20"/>
      <c r="EP82" s="20"/>
      <c r="EV82" s="20"/>
      <c r="EW82" s="20"/>
      <c r="EX82" s="20"/>
      <c r="EY82" s="20"/>
      <c r="EZ82" s="20"/>
      <c r="FF82" s="20"/>
      <c r="FG82" s="20"/>
      <c r="FH82" s="20"/>
      <c r="FI82" s="20"/>
      <c r="FJ82" s="20"/>
      <c r="FP82" s="20"/>
      <c r="FQ82" s="20"/>
      <c r="FR82" s="20"/>
      <c r="FS82" s="20"/>
      <c r="FT82" s="20"/>
      <c r="FX82" s="20"/>
      <c r="FY82" s="20"/>
      <c r="FZ82" s="20"/>
      <c r="GC82" s="20"/>
      <c r="GD82" s="20"/>
    </row>
    <row r="83" spans="1:186" x14ac:dyDescent="0.25">
      <c r="A83" s="14">
        <v>1987</v>
      </c>
      <c r="B83" t="s">
        <v>220</v>
      </c>
      <c r="C83" t="s">
        <v>302</v>
      </c>
      <c r="D83" t="s">
        <v>383</v>
      </c>
      <c r="E83" t="s">
        <v>447</v>
      </c>
      <c r="F83" t="s">
        <v>232</v>
      </c>
      <c r="G83" s="10">
        <f>737+709+610+596+578</f>
        <v>3230</v>
      </c>
      <c r="J83" t="s">
        <v>308</v>
      </c>
      <c r="K83" t="s">
        <v>449</v>
      </c>
      <c r="L83" s="10">
        <v>1425</v>
      </c>
      <c r="N83" t="s">
        <v>694</v>
      </c>
      <c r="O83" s="10">
        <v>743</v>
      </c>
      <c r="P83" t="s">
        <v>296</v>
      </c>
      <c r="Q83" s="10">
        <f>661+666+671</f>
        <v>1998</v>
      </c>
      <c r="T83" s="20" t="s">
        <v>808</v>
      </c>
      <c r="U83" s="20" t="s">
        <v>850</v>
      </c>
      <c r="V83" s="20" t="s">
        <v>892</v>
      </c>
      <c r="W83" s="20" t="s">
        <v>935</v>
      </c>
      <c r="X83" s="20" t="s">
        <v>976</v>
      </c>
      <c r="Y83" s="22">
        <f>2993+504</f>
        <v>3497</v>
      </c>
      <c r="Z83" s="20"/>
      <c r="AA83" s="20"/>
      <c r="AB83" s="20" t="s">
        <v>1019</v>
      </c>
      <c r="AC83" s="20" t="s">
        <v>1070</v>
      </c>
      <c r="AD83" s="22">
        <f>1351+199</f>
        <v>1550</v>
      </c>
      <c r="AE83" s="20"/>
      <c r="AF83" s="20" t="s">
        <v>694</v>
      </c>
      <c r="AG83" s="22">
        <f>743+70</f>
        <v>813</v>
      </c>
      <c r="AH83" s="20"/>
      <c r="AI83" s="20" t="s">
        <v>1163</v>
      </c>
      <c r="AJ83" s="22">
        <f>1664+501</f>
        <v>2165</v>
      </c>
      <c r="AQ83" s="30"/>
      <c r="AT83" s="30"/>
      <c r="AW83" s="30"/>
      <c r="AX83" s="15"/>
      <c r="BB83" s="20"/>
      <c r="BC83" s="20"/>
      <c r="BD83" s="20"/>
      <c r="BE83" s="24"/>
      <c r="BF83" s="20"/>
      <c r="BG83" s="20"/>
      <c r="BH83" s="20"/>
      <c r="BI83" s="24"/>
      <c r="BJ83" s="20"/>
      <c r="BK83" s="20"/>
      <c r="BL83" s="28"/>
      <c r="BM83" s="20"/>
      <c r="BN83" s="20"/>
      <c r="BO83" s="20"/>
      <c r="BY83" s="30"/>
      <c r="CA83" s="3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DM83" s="20"/>
      <c r="DN83" s="20"/>
      <c r="DO83" s="20"/>
      <c r="DP83" s="20"/>
      <c r="DU83" s="20"/>
      <c r="DV83" s="20"/>
      <c r="DW83" s="20"/>
      <c r="DX83" s="20"/>
      <c r="EC83" s="20"/>
      <c r="ED83" s="20"/>
      <c r="EE83" s="20"/>
      <c r="EF83" s="20"/>
      <c r="EL83" s="20"/>
      <c r="EM83" s="20"/>
      <c r="EN83" s="20"/>
      <c r="EO83" s="20"/>
      <c r="EP83" s="20"/>
      <c r="EV83" s="20"/>
      <c r="EW83" s="20"/>
      <c r="EX83" s="20"/>
      <c r="EY83" s="20"/>
      <c r="EZ83" s="20"/>
      <c r="FF83" s="20"/>
      <c r="FG83" s="20"/>
      <c r="FH83" s="20"/>
      <c r="FI83" s="20"/>
      <c r="FJ83" s="20"/>
      <c r="FP83" s="20"/>
      <c r="FQ83" s="20"/>
      <c r="FR83" s="20"/>
      <c r="FS83" s="20"/>
      <c r="FT83" s="20"/>
      <c r="FX83" s="20"/>
      <c r="FY83" s="20"/>
      <c r="FZ83" s="20"/>
      <c r="GC83" s="20"/>
      <c r="GD83" s="20"/>
    </row>
    <row r="84" spans="1:186" x14ac:dyDescent="0.25">
      <c r="A84" s="14">
        <v>1988</v>
      </c>
      <c r="B84" t="s">
        <v>221</v>
      </c>
      <c r="C84" t="s">
        <v>308</v>
      </c>
      <c r="D84" t="s">
        <v>384</v>
      </c>
      <c r="E84" t="s">
        <v>448</v>
      </c>
      <c r="F84" t="s">
        <v>214</v>
      </c>
      <c r="G84" s="10">
        <v>3346</v>
      </c>
      <c r="J84" t="s">
        <v>570</v>
      </c>
      <c r="K84" t="s">
        <v>223</v>
      </c>
      <c r="L84" s="10">
        <v>1455</v>
      </c>
      <c r="N84" t="s">
        <v>695</v>
      </c>
      <c r="O84" s="10">
        <v>738</v>
      </c>
      <c r="P84" t="s">
        <v>223</v>
      </c>
      <c r="Q84" s="10">
        <v>2121</v>
      </c>
      <c r="T84" s="20" t="s">
        <v>809</v>
      </c>
      <c r="U84" s="20" t="s">
        <v>851</v>
      </c>
      <c r="V84" s="20" t="s">
        <v>893</v>
      </c>
      <c r="W84" s="20" t="s">
        <v>936</v>
      </c>
      <c r="X84" s="20" t="s">
        <v>977</v>
      </c>
      <c r="Y84" s="22">
        <v>3573</v>
      </c>
      <c r="Z84" s="20"/>
      <c r="AA84" s="20"/>
      <c r="AB84" s="20" t="s">
        <v>1020</v>
      </c>
      <c r="AC84" s="20" t="s">
        <v>1071</v>
      </c>
      <c r="AD84" s="22">
        <v>1469</v>
      </c>
      <c r="AE84" s="20"/>
      <c r="AF84" s="20" t="s">
        <v>695</v>
      </c>
      <c r="AG84" s="22">
        <v>821</v>
      </c>
      <c r="AH84" s="20"/>
      <c r="AI84" s="20" t="s">
        <v>1164</v>
      </c>
      <c r="AJ84" s="22">
        <v>2256</v>
      </c>
      <c r="AL84" t="s">
        <v>1602</v>
      </c>
      <c r="AM84" t="s">
        <v>1603</v>
      </c>
      <c r="AN84" t="s">
        <v>1604</v>
      </c>
      <c r="AO84" t="s">
        <v>701</v>
      </c>
      <c r="AP84" t="s">
        <v>1605</v>
      </c>
      <c r="AQ84" s="10">
        <v>3008</v>
      </c>
      <c r="AT84" s="30"/>
      <c r="AW84" s="30"/>
      <c r="AX84" s="15"/>
      <c r="BB84" s="20" t="s">
        <v>1606</v>
      </c>
      <c r="BC84" s="20" t="s">
        <v>1607</v>
      </c>
      <c r="BD84" s="20" t="s">
        <v>1608</v>
      </c>
      <c r="BE84" s="20" t="s">
        <v>1609</v>
      </c>
      <c r="BF84" s="20" t="s">
        <v>1610</v>
      </c>
      <c r="BG84" s="22">
        <v>3454</v>
      </c>
      <c r="BH84" s="20"/>
      <c r="BI84" s="24"/>
      <c r="BJ84" s="20"/>
      <c r="BK84" s="20"/>
      <c r="BL84" s="28"/>
      <c r="BM84" s="20"/>
      <c r="BN84" s="20"/>
      <c r="BO84" s="20"/>
      <c r="BQ84" t="s">
        <v>1611</v>
      </c>
      <c r="BR84" t="s">
        <v>1612</v>
      </c>
      <c r="BS84" t="s">
        <v>1613</v>
      </c>
      <c r="BT84" t="s">
        <v>1614</v>
      </c>
      <c r="BU84" t="s">
        <v>1615</v>
      </c>
      <c r="BV84" s="10">
        <v>2832</v>
      </c>
      <c r="BY84" s="30"/>
      <c r="CA84" s="30"/>
      <c r="CF84" s="20" t="s">
        <v>1616</v>
      </c>
      <c r="CG84" s="20" t="s">
        <v>1617</v>
      </c>
      <c r="CH84" s="20" t="s">
        <v>1164</v>
      </c>
      <c r="CI84" s="20" t="s">
        <v>1618</v>
      </c>
      <c r="CJ84" s="20" t="s">
        <v>1619</v>
      </c>
      <c r="CK84" s="22">
        <v>3436</v>
      </c>
      <c r="CL84" s="24"/>
      <c r="CM84" s="20"/>
      <c r="CN84" s="20"/>
      <c r="CO84" s="28"/>
      <c r="CP84" s="20"/>
      <c r="CQ84" s="20"/>
      <c r="CR84" s="20"/>
      <c r="DM84" s="20"/>
      <c r="DN84" s="20"/>
      <c r="DO84" s="20"/>
      <c r="DP84" s="20"/>
      <c r="DU84" s="20"/>
      <c r="DV84" s="20"/>
      <c r="DW84" s="20"/>
      <c r="DX84" s="20"/>
      <c r="EC84" s="20"/>
      <c r="ED84" s="20"/>
      <c r="EE84" s="20"/>
      <c r="EF84" s="20"/>
      <c r="EL84" s="20"/>
      <c r="EM84" s="20"/>
      <c r="EN84" s="20"/>
      <c r="EO84" s="20"/>
      <c r="EP84" s="20"/>
      <c r="EV84" s="20"/>
      <c r="EW84" s="20"/>
      <c r="EX84" s="20"/>
      <c r="EY84" s="20"/>
      <c r="EZ84" s="20"/>
      <c r="FF84" s="20"/>
      <c r="FG84" s="20"/>
      <c r="FH84" s="20"/>
      <c r="FI84" s="20"/>
      <c r="FJ84" s="20"/>
      <c r="FP84" s="20"/>
      <c r="FQ84" s="20"/>
      <c r="FR84" s="20"/>
      <c r="FS84" s="20"/>
      <c r="FT84" s="20"/>
      <c r="FX84" s="20"/>
      <c r="FY84" s="20"/>
      <c r="FZ84" s="20"/>
      <c r="GC84" s="20"/>
      <c r="GD84" s="20"/>
    </row>
    <row r="85" spans="1:186" x14ac:dyDescent="0.25">
      <c r="A85" s="14">
        <v>1989</v>
      </c>
      <c r="B85" t="s">
        <v>222</v>
      </c>
      <c r="C85" t="s">
        <v>309</v>
      </c>
      <c r="D85" t="s">
        <v>385</v>
      </c>
      <c r="E85" t="s">
        <v>225</v>
      </c>
      <c r="F85" t="s">
        <v>223</v>
      </c>
      <c r="G85" s="10">
        <f>774+760+697+650+627</f>
        <v>3508</v>
      </c>
      <c r="J85" t="s">
        <v>571</v>
      </c>
      <c r="K85" t="s">
        <v>632</v>
      </c>
      <c r="L85" s="10">
        <v>1473</v>
      </c>
      <c r="N85" t="s">
        <v>691</v>
      </c>
      <c r="O85" s="10">
        <v>745</v>
      </c>
      <c r="P85" t="s">
        <v>732</v>
      </c>
      <c r="Q85" s="10">
        <v>2146</v>
      </c>
      <c r="T85" s="20" t="s">
        <v>222</v>
      </c>
      <c r="U85" s="20" t="s">
        <v>309</v>
      </c>
      <c r="V85" s="20" t="s">
        <v>385</v>
      </c>
      <c r="W85" s="20" t="s">
        <v>225</v>
      </c>
      <c r="X85" s="20" t="s">
        <v>223</v>
      </c>
      <c r="Y85" s="22">
        <v>3508</v>
      </c>
      <c r="Z85" s="20"/>
      <c r="AA85" s="20"/>
      <c r="AB85" s="61" t="s">
        <v>1021</v>
      </c>
      <c r="AC85" s="61" t="s">
        <v>1072</v>
      </c>
      <c r="AD85" s="22">
        <f>1282+191</f>
        <v>1473</v>
      </c>
      <c r="AE85" s="20"/>
      <c r="AF85" s="20" t="s">
        <v>1115</v>
      </c>
      <c r="AG85" s="22">
        <f>671+145</f>
        <v>816</v>
      </c>
      <c r="AH85" s="20"/>
      <c r="AI85" s="20" t="s">
        <v>1115</v>
      </c>
      <c r="AJ85" s="22">
        <f>1820+435</f>
        <v>2255</v>
      </c>
      <c r="AL85" t="s">
        <v>1193</v>
      </c>
      <c r="AM85" t="s">
        <v>1209</v>
      </c>
      <c r="AN85" t="s">
        <v>1224</v>
      </c>
      <c r="AO85" t="s">
        <v>1238</v>
      </c>
      <c r="AP85" t="s">
        <v>1251</v>
      </c>
      <c r="AQ85" s="10">
        <v>3395</v>
      </c>
      <c r="AT85" s="30"/>
      <c r="AW85" s="30"/>
      <c r="AX85" s="15"/>
      <c r="BB85" s="20" t="s">
        <v>1193</v>
      </c>
      <c r="BC85" s="20" t="s">
        <v>1209</v>
      </c>
      <c r="BD85" s="20" t="s">
        <v>1224</v>
      </c>
      <c r="BE85" s="20" t="s">
        <v>1238</v>
      </c>
      <c r="BF85" s="20" t="s">
        <v>1251</v>
      </c>
      <c r="BG85" s="22">
        <v>3395</v>
      </c>
      <c r="BH85" s="20"/>
      <c r="BI85" s="24"/>
      <c r="BJ85" s="20"/>
      <c r="BK85" s="20"/>
      <c r="BL85" s="28"/>
      <c r="BM85" s="20"/>
      <c r="BN85" s="20"/>
      <c r="BO85" s="20"/>
      <c r="BQ85" t="s">
        <v>1337</v>
      </c>
      <c r="BR85" t="s">
        <v>1348</v>
      </c>
      <c r="BS85" t="s">
        <v>1362</v>
      </c>
      <c r="BT85" t="s">
        <v>1375</v>
      </c>
      <c r="BU85" t="s">
        <v>1387</v>
      </c>
      <c r="BV85" s="10">
        <v>3373</v>
      </c>
      <c r="BY85" s="30"/>
      <c r="CA85" s="30"/>
      <c r="CF85" s="20" t="s">
        <v>1337</v>
      </c>
      <c r="CG85" s="20" t="s">
        <v>1348</v>
      </c>
      <c r="CH85" s="20" t="s">
        <v>1362</v>
      </c>
      <c r="CI85" s="20" t="s">
        <v>1375</v>
      </c>
      <c r="CJ85" s="20" t="s">
        <v>1387</v>
      </c>
      <c r="CK85" s="22">
        <v>3373</v>
      </c>
      <c r="CL85" s="24"/>
      <c r="CM85" s="20"/>
      <c r="CN85" s="20"/>
      <c r="CO85" s="28"/>
      <c r="CP85" s="20"/>
      <c r="CQ85" s="20"/>
      <c r="CR85" s="20"/>
      <c r="DM85" s="20"/>
      <c r="DN85" s="20"/>
      <c r="DO85" s="20"/>
      <c r="DP85" s="20"/>
      <c r="DU85" s="20"/>
      <c r="DV85" s="20"/>
      <c r="DW85" s="20"/>
      <c r="DX85" s="20"/>
      <c r="EC85" s="20"/>
      <c r="ED85" s="20"/>
      <c r="EE85" s="20"/>
      <c r="EF85" s="20"/>
      <c r="EL85" s="20"/>
      <c r="EM85" s="20"/>
      <c r="EN85" s="20"/>
      <c r="EO85" s="20"/>
      <c r="EP85" s="20"/>
      <c r="EV85" s="20"/>
      <c r="EW85" s="20"/>
      <c r="EX85" s="20"/>
      <c r="EY85" s="20"/>
      <c r="EZ85" s="20"/>
      <c r="FF85" s="20"/>
      <c r="FG85" s="20"/>
      <c r="FH85" s="20"/>
      <c r="FI85" s="20"/>
      <c r="FJ85" s="20"/>
      <c r="FP85" s="20"/>
      <c r="FQ85" s="20"/>
      <c r="FR85" s="20"/>
      <c r="FS85" s="20"/>
      <c r="FT85" s="20"/>
      <c r="FX85" s="20"/>
      <c r="FY85" s="20"/>
      <c r="FZ85" s="20"/>
      <c r="GC85" s="20"/>
      <c r="GD85" s="20"/>
    </row>
    <row r="86" spans="1:186" x14ac:dyDescent="0.25">
      <c r="A86" s="14">
        <v>1990</v>
      </c>
      <c r="B86" t="s">
        <v>223</v>
      </c>
      <c r="C86" t="s">
        <v>310</v>
      </c>
      <c r="D86" t="s">
        <v>385</v>
      </c>
      <c r="E86" t="s">
        <v>227</v>
      </c>
      <c r="F86" t="s">
        <v>225</v>
      </c>
      <c r="G86" s="10">
        <v>3493</v>
      </c>
      <c r="J86" t="s">
        <v>220</v>
      </c>
      <c r="K86" t="s">
        <v>308</v>
      </c>
      <c r="L86" s="10">
        <v>1385</v>
      </c>
      <c r="N86" s="61" t="s">
        <v>696</v>
      </c>
      <c r="O86" s="10">
        <v>749</v>
      </c>
      <c r="P86" t="s">
        <v>305</v>
      </c>
      <c r="Q86" s="10">
        <v>2126</v>
      </c>
      <c r="T86" s="20" t="s">
        <v>810</v>
      </c>
      <c r="U86" s="20" t="s">
        <v>852</v>
      </c>
      <c r="V86" s="20" t="s">
        <v>894</v>
      </c>
      <c r="W86" s="20" t="s">
        <v>937</v>
      </c>
      <c r="X86" s="20" t="s">
        <v>978</v>
      </c>
      <c r="Y86" s="22">
        <v>3441</v>
      </c>
      <c r="Z86" s="20"/>
      <c r="AA86" s="20"/>
      <c r="AB86" s="20" t="s">
        <v>1022</v>
      </c>
      <c r="AC86" s="20" t="s">
        <v>1073</v>
      </c>
      <c r="AD86" s="22">
        <v>1462</v>
      </c>
      <c r="AE86" s="20"/>
      <c r="AF86" s="20" t="s">
        <v>1116</v>
      </c>
      <c r="AG86" s="22">
        <v>799</v>
      </c>
      <c r="AH86" s="20"/>
      <c r="AI86" s="20" t="s">
        <v>939</v>
      </c>
      <c r="AJ86" s="22">
        <v>2134</v>
      </c>
      <c r="AL86" t="s">
        <v>1194</v>
      </c>
      <c r="AM86" t="s">
        <v>1210</v>
      </c>
      <c r="AN86" t="s">
        <v>1225</v>
      </c>
      <c r="AO86" t="s">
        <v>1239</v>
      </c>
      <c r="AP86" t="s">
        <v>1252</v>
      </c>
      <c r="AQ86" s="10">
        <v>2964</v>
      </c>
      <c r="AT86" s="30"/>
      <c r="AW86" s="30"/>
      <c r="AX86" s="15"/>
      <c r="BB86" s="20" t="s">
        <v>1286</v>
      </c>
      <c r="BC86" s="20" t="s">
        <v>1292</v>
      </c>
      <c r="BD86" s="20" t="s">
        <v>1300</v>
      </c>
      <c r="BE86" s="20" t="s">
        <v>1306</v>
      </c>
      <c r="BF86" s="20" t="s">
        <v>1313</v>
      </c>
      <c r="BG86" s="22">
        <f>2828+507</f>
        <v>3335</v>
      </c>
      <c r="BH86" s="20"/>
      <c r="BI86" s="24"/>
      <c r="BJ86" s="20"/>
      <c r="BK86" s="20"/>
      <c r="BL86" s="28"/>
      <c r="BM86" s="20"/>
      <c r="BN86" s="20"/>
      <c r="BO86" s="20"/>
      <c r="BV86" s="30"/>
      <c r="BY86" s="30"/>
      <c r="CA86" s="30"/>
      <c r="CF86" s="20"/>
      <c r="CG86" s="20"/>
      <c r="CH86" s="20"/>
      <c r="CI86" s="20"/>
      <c r="CJ86" s="20"/>
      <c r="CK86" s="22"/>
      <c r="CL86" s="24"/>
      <c r="CM86" s="20"/>
      <c r="CN86" s="20"/>
      <c r="CO86" s="28"/>
      <c r="CP86" s="20"/>
      <c r="CQ86" s="20"/>
      <c r="CR86" s="20"/>
      <c r="DM86" s="20"/>
      <c r="DN86" s="20"/>
      <c r="DO86" s="20"/>
      <c r="DP86" s="20"/>
      <c r="DU86" s="20"/>
      <c r="DV86" s="20"/>
      <c r="DW86" s="20"/>
      <c r="DX86" s="20"/>
      <c r="EC86" s="20"/>
      <c r="ED86" s="20"/>
      <c r="EE86" s="20"/>
      <c r="EF86" s="20"/>
      <c r="EL86" s="20"/>
      <c r="EM86" s="20"/>
      <c r="EN86" s="20"/>
      <c r="EO86" s="20"/>
      <c r="EP86" s="20"/>
      <c r="EV86" s="20"/>
      <c r="EW86" s="20"/>
      <c r="EX86" s="20"/>
      <c r="EY86" s="20"/>
      <c r="EZ86" s="20"/>
      <c r="FF86" s="20"/>
      <c r="FG86" s="20"/>
      <c r="FH86" s="20"/>
      <c r="FI86" s="20"/>
      <c r="FJ86" s="20"/>
      <c r="FP86" s="20"/>
      <c r="FQ86" s="20"/>
      <c r="FR86" s="20"/>
      <c r="FS86" s="20"/>
      <c r="FT86" s="20"/>
      <c r="FX86" s="20"/>
      <c r="FY86" s="20"/>
      <c r="FZ86" s="20"/>
      <c r="GC86" s="20"/>
      <c r="GD86" s="20"/>
    </row>
    <row r="87" spans="1:186" x14ac:dyDescent="0.25">
      <c r="A87" s="14">
        <v>1991</v>
      </c>
      <c r="B87" t="s">
        <v>224</v>
      </c>
      <c r="C87" t="s">
        <v>308</v>
      </c>
      <c r="D87" t="s">
        <v>386</v>
      </c>
      <c r="E87" t="s">
        <v>449</v>
      </c>
      <c r="F87" t="s">
        <v>226</v>
      </c>
      <c r="G87" s="10">
        <f>553+686+684+668+700</f>
        <v>3291</v>
      </c>
      <c r="J87" t="s">
        <v>227</v>
      </c>
      <c r="K87" t="s">
        <v>225</v>
      </c>
      <c r="L87" s="10">
        <v>1422</v>
      </c>
      <c r="N87" t="s">
        <v>697</v>
      </c>
      <c r="O87" s="10">
        <v>764</v>
      </c>
      <c r="P87" t="s">
        <v>227</v>
      </c>
      <c r="Q87" s="10">
        <v>2110</v>
      </c>
      <c r="T87" s="20" t="s">
        <v>811</v>
      </c>
      <c r="U87" s="20" t="s">
        <v>853</v>
      </c>
      <c r="V87" s="20" t="s">
        <v>895</v>
      </c>
      <c r="W87" s="20" t="s">
        <v>938</v>
      </c>
      <c r="X87" s="20" t="s">
        <v>979</v>
      </c>
      <c r="Y87" s="22">
        <v>3422</v>
      </c>
      <c r="Z87" s="20"/>
      <c r="AA87" s="20"/>
      <c r="AB87" s="20" t="s">
        <v>1023</v>
      </c>
      <c r="AC87" s="20" t="s">
        <v>1074</v>
      </c>
      <c r="AD87" s="22">
        <v>1479</v>
      </c>
      <c r="AE87" s="20"/>
      <c r="AF87" s="20" t="s">
        <v>697</v>
      </c>
      <c r="AG87" s="22">
        <f>764+29</f>
        <v>793</v>
      </c>
      <c r="AH87" s="20"/>
      <c r="AI87" s="20" t="s">
        <v>1074</v>
      </c>
      <c r="AJ87" s="22">
        <v>2216</v>
      </c>
      <c r="AL87" t="s">
        <v>1620</v>
      </c>
      <c r="AM87" t="s">
        <v>1621</v>
      </c>
      <c r="AN87" t="s">
        <v>1622</v>
      </c>
      <c r="AO87" t="s">
        <v>1623</v>
      </c>
      <c r="AP87" t="s">
        <v>1624</v>
      </c>
      <c r="AQ87" s="10">
        <v>3327</v>
      </c>
      <c r="AT87" s="30"/>
      <c r="AW87" s="30"/>
      <c r="AX87" s="15"/>
      <c r="BB87" s="20"/>
      <c r="BC87" s="20"/>
      <c r="BD87" s="20"/>
      <c r="BE87" s="20"/>
      <c r="BF87" s="20"/>
      <c r="BG87" s="22"/>
      <c r="BH87" s="20"/>
      <c r="BI87" s="24"/>
      <c r="BJ87" s="20"/>
      <c r="BK87" s="20"/>
      <c r="BL87" s="28"/>
      <c r="BM87" s="20"/>
      <c r="BN87" s="20"/>
      <c r="BO87" s="20"/>
      <c r="BQ87" t="s">
        <v>1625</v>
      </c>
      <c r="BR87" t="s">
        <v>1626</v>
      </c>
      <c r="BS87" t="s">
        <v>1074</v>
      </c>
      <c r="BT87" t="s">
        <v>1627</v>
      </c>
      <c r="BU87" t="s">
        <v>1628</v>
      </c>
      <c r="BV87" s="10">
        <v>2791</v>
      </c>
      <c r="BY87" s="30"/>
      <c r="CA87" s="30"/>
      <c r="CF87" s="20" t="s">
        <v>1620</v>
      </c>
      <c r="CG87" s="20" t="s">
        <v>1621</v>
      </c>
      <c r="CH87" s="20" t="s">
        <v>1622</v>
      </c>
      <c r="CI87" s="20" t="s">
        <v>1623</v>
      </c>
      <c r="CJ87" s="20" t="s">
        <v>1624</v>
      </c>
      <c r="CK87" s="22">
        <v>3327</v>
      </c>
      <c r="CL87" s="24"/>
      <c r="CM87" s="20"/>
      <c r="CN87" s="20"/>
      <c r="CO87" s="28"/>
      <c r="CP87" s="20"/>
      <c r="CQ87" s="20"/>
      <c r="CR87" s="20"/>
      <c r="DM87" s="20"/>
      <c r="DN87" s="20"/>
      <c r="DO87" s="20"/>
      <c r="DP87" s="20"/>
      <c r="DU87" s="20"/>
      <c r="DV87" s="20"/>
      <c r="DW87" s="20"/>
      <c r="DX87" s="20"/>
      <c r="EC87" s="20"/>
      <c r="ED87" s="20"/>
      <c r="EE87" s="20"/>
      <c r="EF87" s="20"/>
      <c r="EL87" s="20"/>
      <c r="EM87" s="20"/>
      <c r="EN87" s="20"/>
      <c r="EO87" s="20"/>
      <c r="EP87" s="20"/>
      <c r="EV87" s="20"/>
      <c r="EW87" s="20"/>
      <c r="EX87" s="20"/>
      <c r="EY87" s="20"/>
      <c r="EZ87" s="20"/>
      <c r="FF87" s="20"/>
      <c r="FG87" s="20"/>
      <c r="FH87" s="20"/>
      <c r="FI87" s="20"/>
      <c r="FJ87" s="20"/>
      <c r="FP87" s="20"/>
      <c r="FQ87" s="20"/>
      <c r="FR87" s="20"/>
      <c r="FS87" s="20"/>
      <c r="FT87" s="20"/>
      <c r="FX87" s="20"/>
      <c r="FY87" s="20"/>
      <c r="FZ87" s="20"/>
      <c r="GC87" s="20"/>
      <c r="GD87" s="20"/>
    </row>
    <row r="88" spans="1:186" x14ac:dyDescent="0.25">
      <c r="A88" s="14">
        <v>1992</v>
      </c>
      <c r="B88" t="s">
        <v>225</v>
      </c>
      <c r="C88" t="s">
        <v>311</v>
      </c>
      <c r="D88" t="s">
        <v>223</v>
      </c>
      <c r="E88" t="s">
        <v>232</v>
      </c>
      <c r="F88" t="s">
        <v>450</v>
      </c>
      <c r="G88" s="10">
        <f>721+700+667+655+620</f>
        <v>3363</v>
      </c>
      <c r="J88" t="s">
        <v>227</v>
      </c>
      <c r="K88" t="s">
        <v>225</v>
      </c>
      <c r="L88" s="10">
        <v>1383</v>
      </c>
      <c r="N88" t="s">
        <v>698</v>
      </c>
      <c r="O88" s="10">
        <f>244+288+225</f>
        <v>757</v>
      </c>
      <c r="P88" t="s">
        <v>733</v>
      </c>
      <c r="Q88" s="10">
        <f>707+692+656</f>
        <v>2055</v>
      </c>
      <c r="T88" s="20" t="s">
        <v>640</v>
      </c>
      <c r="U88" s="20" t="s">
        <v>854</v>
      </c>
      <c r="V88" s="20" t="s">
        <v>896</v>
      </c>
      <c r="W88" s="20" t="s">
        <v>939</v>
      </c>
      <c r="X88" s="20" t="s">
        <v>980</v>
      </c>
      <c r="Y88" s="22">
        <v>3501</v>
      </c>
      <c r="Z88" s="20"/>
      <c r="AA88" s="20"/>
      <c r="AB88" s="61" t="s">
        <v>1024</v>
      </c>
      <c r="AC88" s="61" t="s">
        <v>1075</v>
      </c>
      <c r="AD88" s="22">
        <v>1403</v>
      </c>
      <c r="AE88" s="20"/>
      <c r="AF88" s="20" t="s">
        <v>698</v>
      </c>
      <c r="AG88" s="22">
        <f>757+56</f>
        <v>813</v>
      </c>
      <c r="AH88" s="20"/>
      <c r="AI88" s="20" t="s">
        <v>733</v>
      </c>
      <c r="AJ88" s="22">
        <f>707+692+656+72</f>
        <v>2127</v>
      </c>
      <c r="AQ88" s="10"/>
      <c r="AT88" s="30"/>
      <c r="AW88" s="30"/>
      <c r="AX88" s="15"/>
      <c r="BB88" s="20"/>
      <c r="BC88" s="20"/>
      <c r="BD88" s="20"/>
      <c r="BE88" s="20"/>
      <c r="BF88" s="20"/>
      <c r="BG88" s="22"/>
      <c r="BH88" s="20"/>
      <c r="BI88" s="24"/>
      <c r="BJ88" s="20"/>
      <c r="BK88" s="20"/>
      <c r="BL88" s="28"/>
      <c r="BM88" s="20"/>
      <c r="BN88" s="20"/>
      <c r="BO88" s="20"/>
      <c r="BQ88" t="s">
        <v>1339</v>
      </c>
      <c r="BR88" t="s">
        <v>1350</v>
      </c>
      <c r="BS88" t="s">
        <v>1364</v>
      </c>
      <c r="BT88" t="s">
        <v>1350</v>
      </c>
      <c r="BU88" t="s">
        <v>1389</v>
      </c>
      <c r="BV88" s="10">
        <v>2772</v>
      </c>
      <c r="BY88" s="30"/>
      <c r="CA88" s="30"/>
      <c r="CF88" s="20" t="s">
        <v>1629</v>
      </c>
      <c r="CG88" s="20" t="s">
        <v>1431</v>
      </c>
      <c r="CH88" s="20" t="s">
        <v>1630</v>
      </c>
      <c r="CI88" s="20" t="s">
        <v>1631</v>
      </c>
      <c r="CJ88" s="20" t="s">
        <v>1424</v>
      </c>
      <c r="CK88" s="22">
        <v>3294</v>
      </c>
      <c r="CL88" s="24"/>
      <c r="CM88" s="20"/>
      <c r="CN88" s="20"/>
      <c r="CO88" s="28"/>
      <c r="CP88" s="20"/>
      <c r="CQ88" s="20"/>
      <c r="CR88" s="20"/>
      <c r="DM88" s="20"/>
      <c r="DN88" s="20"/>
      <c r="DO88" s="20"/>
      <c r="DP88" s="20"/>
      <c r="DU88" s="20"/>
      <c r="DV88" s="20"/>
      <c r="DW88" s="20"/>
      <c r="DX88" s="20"/>
      <c r="EC88" s="20"/>
      <c r="ED88" s="20"/>
      <c r="EE88" s="20"/>
      <c r="EF88" s="20"/>
      <c r="EL88" s="20"/>
      <c r="EM88" s="20"/>
      <c r="EN88" s="20"/>
      <c r="EO88" s="20"/>
      <c r="EP88" s="20"/>
      <c r="EV88" s="20"/>
      <c r="EW88" s="20"/>
      <c r="EX88" s="20"/>
      <c r="EY88" s="20"/>
      <c r="EZ88" s="20"/>
      <c r="FF88" s="20"/>
      <c r="FG88" s="20"/>
      <c r="FH88" s="20"/>
      <c r="FI88" s="20"/>
      <c r="FJ88" s="20"/>
      <c r="FP88" s="20"/>
      <c r="FQ88" s="20"/>
      <c r="FR88" s="20"/>
      <c r="FS88" s="20"/>
      <c r="FT88" s="20"/>
      <c r="FX88" s="20"/>
      <c r="FY88" s="20"/>
      <c r="FZ88" s="20"/>
      <c r="GC88" s="20"/>
      <c r="GD88" s="20"/>
    </row>
    <row r="89" spans="1:186" x14ac:dyDescent="0.25">
      <c r="A89" s="14">
        <v>1993</v>
      </c>
      <c r="B89" t="s">
        <v>226</v>
      </c>
      <c r="C89" t="s">
        <v>312</v>
      </c>
      <c r="D89" t="s">
        <v>223</v>
      </c>
      <c r="E89" t="s">
        <v>450</v>
      </c>
      <c r="F89" t="s">
        <v>225</v>
      </c>
      <c r="G89" s="10">
        <v>3376</v>
      </c>
      <c r="J89" t="s">
        <v>572</v>
      </c>
      <c r="K89" t="s">
        <v>582</v>
      </c>
      <c r="L89" s="10">
        <v>1472</v>
      </c>
      <c r="N89" t="s">
        <v>699</v>
      </c>
      <c r="O89" s="10">
        <v>735</v>
      </c>
      <c r="P89" t="s">
        <v>225</v>
      </c>
      <c r="Q89" s="10"/>
      <c r="T89" s="20" t="s">
        <v>226</v>
      </c>
      <c r="U89" s="20" t="s">
        <v>312</v>
      </c>
      <c r="V89" s="20" t="s">
        <v>223</v>
      </c>
      <c r="W89" s="20" t="s">
        <v>450</v>
      </c>
      <c r="X89" s="20" t="s">
        <v>225</v>
      </c>
      <c r="Y89" s="22">
        <v>3376</v>
      </c>
      <c r="Z89" s="20"/>
      <c r="AA89" s="20"/>
      <c r="AB89" s="20" t="s">
        <v>1025</v>
      </c>
      <c r="AC89" s="20" t="s">
        <v>1076</v>
      </c>
      <c r="AD89" s="22">
        <v>1474</v>
      </c>
      <c r="AE89" s="20"/>
      <c r="AF89" s="20" t="s">
        <v>1117</v>
      </c>
      <c r="AG89" s="22">
        <v>780</v>
      </c>
      <c r="AH89" s="20"/>
      <c r="AI89" s="20" t="s">
        <v>1165</v>
      </c>
      <c r="AJ89" s="22">
        <v>2186</v>
      </c>
      <c r="AL89" t="s">
        <v>1196</v>
      </c>
      <c r="AM89" t="s">
        <v>1212</v>
      </c>
      <c r="AN89" t="s">
        <v>1227</v>
      </c>
      <c r="AO89" t="s">
        <v>630</v>
      </c>
      <c r="AP89" t="s">
        <v>451</v>
      </c>
      <c r="AQ89" s="10">
        <v>3036</v>
      </c>
      <c r="AT89" s="30"/>
      <c r="AW89" s="30"/>
      <c r="AX89" s="15"/>
      <c r="BB89" s="20" t="s">
        <v>1197</v>
      </c>
      <c r="BC89" s="20" t="s">
        <v>1293</v>
      </c>
      <c r="BD89" s="20" t="s">
        <v>1228</v>
      </c>
      <c r="BE89" s="20" t="s">
        <v>1241</v>
      </c>
      <c r="BF89" s="20" t="s">
        <v>1254</v>
      </c>
      <c r="BG89" s="22">
        <v>3310</v>
      </c>
      <c r="BH89" s="20"/>
      <c r="BI89" s="24"/>
      <c r="BJ89" s="20"/>
      <c r="BK89" s="20"/>
      <c r="BL89" s="28"/>
      <c r="BM89" s="20"/>
      <c r="BN89" s="20"/>
      <c r="BO89" s="20"/>
      <c r="BQ89" t="s">
        <v>1632</v>
      </c>
      <c r="BR89" t="s">
        <v>1225</v>
      </c>
      <c r="BS89" t="s">
        <v>1365</v>
      </c>
      <c r="BT89" t="s">
        <v>1377</v>
      </c>
      <c r="BU89" t="s">
        <v>1390</v>
      </c>
      <c r="BV89" s="10">
        <v>2807</v>
      </c>
      <c r="BY89" s="30"/>
      <c r="CA89" s="30"/>
      <c r="CF89" s="20" t="s">
        <v>1420</v>
      </c>
      <c r="CG89" s="20" t="s">
        <v>802</v>
      </c>
      <c r="CH89" s="20" t="s">
        <v>1436</v>
      </c>
      <c r="CI89" s="20" t="s">
        <v>1443</v>
      </c>
      <c r="CJ89" s="20" t="s">
        <v>1451</v>
      </c>
      <c r="CK89" s="22">
        <v>3263</v>
      </c>
      <c r="CL89" s="24"/>
      <c r="CM89" s="20"/>
      <c r="CN89" s="20"/>
      <c r="CO89" s="28"/>
      <c r="CP89" s="20"/>
      <c r="CQ89" s="20"/>
      <c r="CR89" s="20"/>
      <c r="DM89" s="20"/>
      <c r="DN89" s="20"/>
      <c r="DO89" s="20"/>
      <c r="DP89" s="20"/>
      <c r="DU89" s="20"/>
      <c r="DV89" s="20"/>
      <c r="DW89" s="20"/>
      <c r="DX89" s="20"/>
      <c r="EC89" s="20"/>
      <c r="ED89" s="20"/>
      <c r="EE89" s="20"/>
      <c r="EF89" s="20"/>
      <c r="EL89" s="20"/>
      <c r="EM89" s="20"/>
      <c r="EN89" s="20"/>
      <c r="EO89" s="20"/>
      <c r="EP89" s="20"/>
      <c r="EV89" s="20"/>
      <c r="EW89" s="20"/>
      <c r="EX89" s="20"/>
      <c r="EY89" s="20"/>
      <c r="EZ89" s="20"/>
      <c r="FF89" s="20"/>
      <c r="FG89" s="20"/>
      <c r="FH89" s="20"/>
      <c r="FI89" s="20"/>
      <c r="FJ89" s="20"/>
      <c r="FP89" s="20"/>
      <c r="FQ89" s="20"/>
      <c r="FR89" s="20"/>
      <c r="FS89" s="20"/>
      <c r="FT89" s="20"/>
      <c r="FX89" s="20"/>
      <c r="FY89" s="20"/>
      <c r="FZ89" s="20"/>
      <c r="GC89" s="20"/>
      <c r="GD89" s="20"/>
    </row>
    <row r="90" spans="1:186" x14ac:dyDescent="0.25">
      <c r="A90" s="14">
        <v>1994</v>
      </c>
      <c r="B90" t="s">
        <v>227</v>
      </c>
      <c r="C90" t="s">
        <v>224</v>
      </c>
      <c r="D90" t="s">
        <v>223</v>
      </c>
      <c r="E90" t="s">
        <v>451</v>
      </c>
      <c r="F90" t="s">
        <v>225</v>
      </c>
      <c r="G90" s="10">
        <v>3441</v>
      </c>
      <c r="J90" t="s">
        <v>573</v>
      </c>
      <c r="K90" t="s">
        <v>397</v>
      </c>
      <c r="L90" s="10">
        <v>1545</v>
      </c>
      <c r="N90" t="s">
        <v>700</v>
      </c>
      <c r="O90" s="10">
        <v>796</v>
      </c>
      <c r="P90" t="s">
        <v>700</v>
      </c>
      <c r="Q90" s="10">
        <f>765+771+796</f>
        <v>2332</v>
      </c>
      <c r="T90" s="20" t="s">
        <v>227</v>
      </c>
      <c r="U90" s="20" t="s">
        <v>224</v>
      </c>
      <c r="V90" s="20" t="s">
        <v>223</v>
      </c>
      <c r="W90" s="20" t="s">
        <v>451</v>
      </c>
      <c r="X90" s="20" t="s">
        <v>225</v>
      </c>
      <c r="Y90" s="22">
        <v>3441</v>
      </c>
      <c r="Z90" s="20"/>
      <c r="AA90" s="20"/>
      <c r="AB90" s="20" t="s">
        <v>1026</v>
      </c>
      <c r="AC90" s="20" t="s">
        <v>1077</v>
      </c>
      <c r="AD90" s="22">
        <v>1581</v>
      </c>
      <c r="AE90" s="20"/>
      <c r="AF90" s="20" t="s">
        <v>1118</v>
      </c>
      <c r="AG90" s="22">
        <f>788+40</f>
        <v>828</v>
      </c>
      <c r="AH90" s="20"/>
      <c r="AI90" s="20" t="s">
        <v>700</v>
      </c>
      <c r="AJ90" s="22">
        <f>765+771+796</f>
        <v>2332</v>
      </c>
      <c r="AL90" t="s">
        <v>1197</v>
      </c>
      <c r="AM90" t="s">
        <v>1213</v>
      </c>
      <c r="AN90" t="s">
        <v>1228</v>
      </c>
      <c r="AO90" t="s">
        <v>1241</v>
      </c>
      <c r="AP90" t="s">
        <v>1254</v>
      </c>
      <c r="AQ90" s="10">
        <v>3493</v>
      </c>
      <c r="AT90" s="30"/>
      <c r="AW90" s="30"/>
      <c r="AX90" s="15"/>
      <c r="BB90" s="20" t="s">
        <v>1197</v>
      </c>
      <c r="BC90" s="20" t="s">
        <v>1213</v>
      </c>
      <c r="BD90" s="20" t="s">
        <v>1228</v>
      </c>
      <c r="BE90" s="20" t="s">
        <v>1241</v>
      </c>
      <c r="BF90" s="20" t="s">
        <v>1254</v>
      </c>
      <c r="BG90" s="22">
        <v>3493</v>
      </c>
      <c r="BH90" s="20"/>
      <c r="BI90" s="24"/>
      <c r="BJ90" s="20"/>
      <c r="BK90" s="20"/>
      <c r="BL90" s="28"/>
      <c r="BM90" s="20"/>
      <c r="BN90" s="20"/>
      <c r="BO90" s="20"/>
      <c r="BQ90" t="s">
        <v>1340</v>
      </c>
      <c r="BR90" t="s">
        <v>1351</v>
      </c>
      <c r="BS90" t="s">
        <v>1366</v>
      </c>
      <c r="BT90" t="s">
        <v>1378</v>
      </c>
      <c r="BU90" t="s">
        <v>1391</v>
      </c>
      <c r="BV90" s="10">
        <v>3535</v>
      </c>
      <c r="BY90" s="30"/>
      <c r="CA90" s="30"/>
      <c r="CF90" s="20" t="s">
        <v>1340</v>
      </c>
      <c r="CG90" s="20" t="s">
        <v>1351</v>
      </c>
      <c r="CH90" s="20" t="s">
        <v>1366</v>
      </c>
      <c r="CI90" s="20" t="s">
        <v>1378</v>
      </c>
      <c r="CJ90" s="20" t="s">
        <v>1391</v>
      </c>
      <c r="CK90" s="22">
        <v>3535</v>
      </c>
      <c r="CL90" s="24"/>
      <c r="CM90" s="20"/>
      <c r="CN90" s="20"/>
      <c r="CO90" s="28"/>
      <c r="CP90" s="20"/>
      <c r="CQ90" s="20"/>
      <c r="CR90" s="20"/>
      <c r="DM90" s="20"/>
      <c r="DN90" s="20"/>
      <c r="DO90" s="20"/>
      <c r="DP90" s="20"/>
      <c r="DU90" s="20"/>
      <c r="DV90" s="20"/>
      <c r="DW90" s="20"/>
      <c r="DX90" s="20"/>
      <c r="EC90" s="20"/>
      <c r="ED90" s="20"/>
      <c r="EE90" s="20"/>
      <c r="EF90" s="20"/>
      <c r="EL90" s="20"/>
      <c r="EM90" s="20"/>
      <c r="EN90" s="20"/>
      <c r="EO90" s="20"/>
      <c r="EP90" s="20"/>
      <c r="EV90" s="20"/>
      <c r="EW90" s="20"/>
      <c r="EX90" s="20"/>
      <c r="EY90" s="20"/>
      <c r="EZ90" s="20"/>
      <c r="FF90" s="20"/>
      <c r="FG90" s="20"/>
      <c r="FH90" s="20"/>
      <c r="FI90" s="20"/>
      <c r="FJ90" s="20"/>
      <c r="FP90" s="20"/>
      <c r="FQ90" s="20"/>
      <c r="FR90" s="20"/>
      <c r="FS90" s="20"/>
      <c r="FT90" s="20"/>
      <c r="FX90" s="20"/>
      <c r="FY90" s="20"/>
      <c r="FZ90" s="20"/>
      <c r="GC90" s="20"/>
      <c r="GD90" s="20"/>
    </row>
    <row r="91" spans="1:186" x14ac:dyDescent="0.25">
      <c r="A91" s="14">
        <v>1995</v>
      </c>
      <c r="B91" t="s">
        <v>228</v>
      </c>
      <c r="C91" t="s">
        <v>232</v>
      </c>
      <c r="D91" t="s">
        <v>387</v>
      </c>
      <c r="E91" t="s">
        <v>311</v>
      </c>
      <c r="F91" t="s">
        <v>453</v>
      </c>
      <c r="G91" s="10">
        <v>3491</v>
      </c>
      <c r="J91" t="s">
        <v>574</v>
      </c>
      <c r="K91" t="s">
        <v>633</v>
      </c>
      <c r="L91" s="10">
        <v>1441</v>
      </c>
      <c r="N91" t="s">
        <v>701</v>
      </c>
      <c r="O91" s="10">
        <f>278+280+256</f>
        <v>814</v>
      </c>
      <c r="P91" t="s">
        <v>700</v>
      </c>
      <c r="Q91" s="10">
        <v>2216</v>
      </c>
      <c r="T91" s="20" t="s">
        <v>228</v>
      </c>
      <c r="U91" s="20" t="s">
        <v>232</v>
      </c>
      <c r="V91" s="20" t="s">
        <v>387</v>
      </c>
      <c r="W91" s="20" t="s">
        <v>311</v>
      </c>
      <c r="X91" s="20" t="s">
        <v>453</v>
      </c>
      <c r="Y91" s="22">
        <v>3491</v>
      </c>
      <c r="Z91" s="20"/>
      <c r="AA91" s="20"/>
      <c r="AB91" s="20" t="s">
        <v>574</v>
      </c>
      <c r="AC91" s="20" t="s">
        <v>633</v>
      </c>
      <c r="AD91" s="22">
        <f>1441+40</f>
        <v>1481</v>
      </c>
      <c r="AE91" s="20"/>
      <c r="AF91" s="20" t="s">
        <v>1119</v>
      </c>
      <c r="AG91" s="22">
        <v>827</v>
      </c>
      <c r="AH91" s="20"/>
      <c r="AI91" s="20" t="s">
        <v>1119</v>
      </c>
      <c r="AJ91" s="22">
        <v>2285</v>
      </c>
      <c r="AL91" t="s">
        <v>1198</v>
      </c>
      <c r="AM91" t="s">
        <v>1214</v>
      </c>
      <c r="AN91" t="s">
        <v>1229</v>
      </c>
      <c r="AO91" t="s">
        <v>1241</v>
      </c>
      <c r="AP91" t="s">
        <v>1228</v>
      </c>
      <c r="AQ91" s="10">
        <v>3104</v>
      </c>
      <c r="AT91" s="30"/>
      <c r="AW91" s="30"/>
      <c r="AX91" s="15"/>
      <c r="BB91" s="20" t="s">
        <v>1287</v>
      </c>
      <c r="BC91" s="20" t="s">
        <v>1294</v>
      </c>
      <c r="BD91" s="20" t="s">
        <v>1301</v>
      </c>
      <c r="BE91" s="20" t="s">
        <v>1307</v>
      </c>
      <c r="BF91" s="20" t="s">
        <v>1314</v>
      </c>
      <c r="BG91" s="22">
        <v>3384</v>
      </c>
      <c r="BH91" s="20"/>
      <c r="BI91" s="24"/>
      <c r="BJ91" s="20"/>
      <c r="BK91" s="20"/>
      <c r="BL91" s="28"/>
      <c r="BM91" s="20"/>
      <c r="BN91" s="20"/>
      <c r="BO91" s="20"/>
      <c r="BQ91" t="s">
        <v>1341</v>
      </c>
      <c r="BR91" t="s">
        <v>1352</v>
      </c>
      <c r="BS91" t="s">
        <v>1367</v>
      </c>
      <c r="BT91" t="s">
        <v>1379</v>
      </c>
      <c r="BU91" t="s">
        <v>1392</v>
      </c>
      <c r="BV91" s="10">
        <v>2886</v>
      </c>
      <c r="BY91" s="30"/>
      <c r="CA91" s="30"/>
      <c r="CF91" s="20" t="s">
        <v>1341</v>
      </c>
      <c r="CG91" s="20" t="s">
        <v>1352</v>
      </c>
      <c r="CH91" s="20" t="s">
        <v>1367</v>
      </c>
      <c r="CI91" s="20" t="s">
        <v>1379</v>
      </c>
      <c r="CJ91" s="20" t="s">
        <v>1392</v>
      </c>
      <c r="CK91" s="22">
        <v>3330</v>
      </c>
      <c r="CL91" s="24"/>
      <c r="CM91" s="20"/>
      <c r="CN91" s="20"/>
      <c r="CO91" s="28"/>
      <c r="CP91" s="20"/>
      <c r="CQ91" s="20"/>
      <c r="CR91" s="20"/>
      <c r="DM91" s="20"/>
      <c r="DN91" s="20"/>
      <c r="DO91" s="20"/>
      <c r="DP91" s="20"/>
      <c r="DU91" s="20"/>
      <c r="DV91" s="20"/>
      <c r="DW91" s="20"/>
      <c r="DX91" s="20"/>
      <c r="EC91" s="20"/>
      <c r="ED91" s="20"/>
      <c r="EE91" s="20"/>
      <c r="EF91" s="20"/>
      <c r="EL91" s="20"/>
      <c r="EM91" s="20"/>
      <c r="EN91" s="20"/>
      <c r="EO91" s="20"/>
      <c r="EP91" s="20"/>
      <c r="EV91" s="20"/>
      <c r="EW91" s="20"/>
      <c r="EX91" s="20"/>
      <c r="EY91" s="20"/>
      <c r="EZ91" s="20"/>
      <c r="FF91" s="20"/>
      <c r="FG91" s="20"/>
      <c r="FH91" s="20"/>
      <c r="FI91" s="20"/>
      <c r="FJ91" s="20"/>
      <c r="FP91" s="20"/>
      <c r="FQ91" s="20"/>
      <c r="FR91" s="20"/>
      <c r="FS91" s="20"/>
      <c r="FT91" s="20"/>
      <c r="FX91" s="20"/>
      <c r="FY91" s="20"/>
      <c r="FZ91" s="20"/>
      <c r="GC91" s="20"/>
      <c r="GD91" s="20"/>
    </row>
    <row r="92" spans="1:186" x14ac:dyDescent="0.25">
      <c r="A92" s="14">
        <v>1996</v>
      </c>
      <c r="B92" t="s">
        <v>229</v>
      </c>
      <c r="C92" t="s">
        <v>313</v>
      </c>
      <c r="D92" t="s">
        <v>388</v>
      </c>
      <c r="E92" t="s">
        <v>452</v>
      </c>
      <c r="F92" t="s">
        <v>514</v>
      </c>
      <c r="G92" s="10">
        <v>3559</v>
      </c>
      <c r="J92" t="s">
        <v>228</v>
      </c>
      <c r="K92" t="s">
        <v>311</v>
      </c>
      <c r="L92" s="10">
        <v>1479</v>
      </c>
      <c r="N92" t="s">
        <v>702</v>
      </c>
      <c r="O92" s="10">
        <f>278+238+279</f>
        <v>795</v>
      </c>
      <c r="P92" t="s">
        <v>386</v>
      </c>
      <c r="Q92" s="10">
        <v>2196</v>
      </c>
      <c r="T92" s="20" t="s">
        <v>229</v>
      </c>
      <c r="U92" s="20" t="s">
        <v>313</v>
      </c>
      <c r="V92" s="20" t="s">
        <v>388</v>
      </c>
      <c r="W92" s="20" t="s">
        <v>452</v>
      </c>
      <c r="X92" s="20" t="s">
        <v>514</v>
      </c>
      <c r="Y92" s="22">
        <v>3559</v>
      </c>
      <c r="Z92" s="20"/>
      <c r="AA92" s="20"/>
      <c r="AB92" s="20" t="s">
        <v>1027</v>
      </c>
      <c r="AC92" s="20" t="s">
        <v>1078</v>
      </c>
      <c r="AD92" s="22">
        <v>1481</v>
      </c>
      <c r="AE92" s="20"/>
      <c r="AF92" s="20" t="s">
        <v>702</v>
      </c>
      <c r="AG92" s="22">
        <f>795+68</f>
        <v>863</v>
      </c>
      <c r="AH92" s="20"/>
      <c r="AI92" s="20" t="s">
        <v>702</v>
      </c>
      <c r="AJ92" s="22">
        <v>2265</v>
      </c>
      <c r="AL92" t="s">
        <v>1199</v>
      </c>
      <c r="AM92" t="s">
        <v>1215</v>
      </c>
      <c r="AN92" t="s">
        <v>1230</v>
      </c>
      <c r="AO92" t="s">
        <v>1242</v>
      </c>
      <c r="AP92" t="s">
        <v>1255</v>
      </c>
      <c r="AQ92" s="10">
        <v>3344</v>
      </c>
      <c r="AT92" s="30"/>
      <c r="AW92" s="30"/>
      <c r="AX92" s="15"/>
      <c r="BB92" s="20" t="s">
        <v>1199</v>
      </c>
      <c r="BC92" s="20" t="s">
        <v>1215</v>
      </c>
      <c r="BD92" s="20" t="s">
        <v>1230</v>
      </c>
      <c r="BE92" s="20" t="s">
        <v>1242</v>
      </c>
      <c r="BF92" s="20" t="s">
        <v>1255</v>
      </c>
      <c r="BG92" s="22">
        <v>3344</v>
      </c>
      <c r="BH92" s="20"/>
      <c r="BI92" s="24"/>
      <c r="BJ92" s="20"/>
      <c r="BK92" s="20"/>
      <c r="BL92" s="28"/>
      <c r="BM92" s="20"/>
      <c r="BN92" s="20"/>
      <c r="BO92" s="20"/>
      <c r="BQ92" t="s">
        <v>1342</v>
      </c>
      <c r="BR92" t="s">
        <v>1353</v>
      </c>
      <c r="BS92" t="s">
        <v>1368</v>
      </c>
      <c r="BT92" t="s">
        <v>1380</v>
      </c>
      <c r="BU92" t="s">
        <v>1393</v>
      </c>
      <c r="BV92" s="10">
        <v>3253</v>
      </c>
      <c r="BY92" s="30"/>
      <c r="CA92" s="30"/>
      <c r="CF92" s="20" t="s">
        <v>1342</v>
      </c>
      <c r="CG92" s="20" t="s">
        <v>1353</v>
      </c>
      <c r="CH92" s="20" t="s">
        <v>1368</v>
      </c>
      <c r="CI92" s="20" t="s">
        <v>1380</v>
      </c>
      <c r="CJ92" s="20" t="s">
        <v>1393</v>
      </c>
      <c r="CK92" s="22">
        <v>3253</v>
      </c>
      <c r="CL92" s="24"/>
      <c r="CM92" s="20"/>
      <c r="CN92" s="20"/>
      <c r="CO92" s="28"/>
      <c r="CP92" s="20"/>
      <c r="CQ92" s="20"/>
      <c r="CR92" s="20"/>
      <c r="DM92" s="20"/>
      <c r="DN92" s="20"/>
      <c r="DO92" s="20"/>
      <c r="DP92" s="20"/>
      <c r="DU92" s="20"/>
      <c r="DV92" s="20"/>
      <c r="DW92" s="20"/>
      <c r="DX92" s="20"/>
      <c r="EC92" s="20"/>
      <c r="ED92" s="20"/>
      <c r="EE92" s="20"/>
      <c r="EF92" s="20"/>
      <c r="EL92" s="20"/>
      <c r="EM92" s="20"/>
      <c r="EN92" s="20"/>
      <c r="EO92" s="20"/>
      <c r="EP92" s="20"/>
      <c r="EV92" s="20"/>
      <c r="EW92" s="20"/>
      <c r="EX92" s="20"/>
      <c r="EY92" s="20"/>
      <c r="EZ92" s="20"/>
      <c r="FF92" s="20"/>
      <c r="FG92" s="20"/>
      <c r="FH92" s="20"/>
      <c r="FI92" s="20"/>
      <c r="FJ92" s="20"/>
      <c r="FP92" s="20"/>
      <c r="FQ92" s="20"/>
      <c r="FR92" s="20"/>
      <c r="FS92" s="20"/>
      <c r="FT92" s="20"/>
      <c r="FX92" s="20"/>
      <c r="FY92" s="20"/>
      <c r="FZ92" s="20"/>
      <c r="GC92" s="20"/>
      <c r="GD92" s="20"/>
    </row>
    <row r="93" spans="1:186" x14ac:dyDescent="0.25">
      <c r="A93" s="14">
        <v>1997</v>
      </c>
      <c r="B93" t="s">
        <v>226</v>
      </c>
      <c r="C93" t="s">
        <v>232</v>
      </c>
      <c r="D93" t="s">
        <v>218</v>
      </c>
      <c r="E93" t="s">
        <v>453</v>
      </c>
      <c r="F93" t="s">
        <v>515</v>
      </c>
      <c r="G93" s="10">
        <v>3375</v>
      </c>
      <c r="J93" t="s">
        <v>575</v>
      </c>
      <c r="K93" t="s">
        <v>218</v>
      </c>
      <c r="L93" s="10">
        <v>1425</v>
      </c>
      <c r="N93" s="61" t="s">
        <v>703</v>
      </c>
      <c r="O93" s="10">
        <v>738</v>
      </c>
      <c r="P93" t="s">
        <v>453</v>
      </c>
      <c r="Q93" s="10">
        <v>2106</v>
      </c>
      <c r="T93" s="20" t="s">
        <v>226</v>
      </c>
      <c r="U93" s="20" t="s">
        <v>232</v>
      </c>
      <c r="V93" s="20" t="s">
        <v>218</v>
      </c>
      <c r="W93" s="20" t="s">
        <v>453</v>
      </c>
      <c r="X93" s="20" t="s">
        <v>515</v>
      </c>
      <c r="Y93" s="22">
        <v>3375</v>
      </c>
      <c r="Z93" s="20"/>
      <c r="AA93" s="20"/>
      <c r="AB93" s="20" t="s">
        <v>1028</v>
      </c>
      <c r="AC93" s="20" t="s">
        <v>852</v>
      </c>
      <c r="AD93" s="22">
        <v>1467</v>
      </c>
      <c r="AE93" s="20"/>
      <c r="AF93" s="20" t="s">
        <v>1120</v>
      </c>
      <c r="AG93" s="22">
        <v>804</v>
      </c>
      <c r="AH93" s="20"/>
      <c r="AI93" s="20" t="s">
        <v>1166</v>
      </c>
      <c r="AJ93" s="22">
        <v>2133</v>
      </c>
      <c r="AL93" t="s">
        <v>1200</v>
      </c>
      <c r="AM93" t="s">
        <v>1216</v>
      </c>
      <c r="AN93" t="s">
        <v>1231</v>
      </c>
      <c r="AO93" t="s">
        <v>1243</v>
      </c>
      <c r="AP93" t="s">
        <v>1256</v>
      </c>
      <c r="AQ93" s="10"/>
      <c r="AT93" s="30"/>
      <c r="AW93" s="30"/>
      <c r="AX93" s="15"/>
      <c r="BB93" s="20" t="s">
        <v>1200</v>
      </c>
      <c r="BC93" s="20" t="s">
        <v>1216</v>
      </c>
      <c r="BD93" s="20" t="s">
        <v>1231</v>
      </c>
      <c r="BE93" s="20" t="s">
        <v>1243</v>
      </c>
      <c r="BF93" s="20" t="s">
        <v>1256</v>
      </c>
      <c r="BG93" s="22"/>
      <c r="BH93" s="20"/>
      <c r="BI93" s="24"/>
      <c r="BJ93" s="20"/>
      <c r="BK93" s="20"/>
      <c r="BL93" s="28"/>
      <c r="BM93" s="20"/>
      <c r="BN93" s="20"/>
      <c r="BO93" s="20"/>
      <c r="BQ93" t="s">
        <v>1343</v>
      </c>
      <c r="BR93" t="s">
        <v>1354</v>
      </c>
      <c r="BS93" t="s">
        <v>1369</v>
      </c>
      <c r="BT93" t="s">
        <v>1381</v>
      </c>
      <c r="BU93" t="s">
        <v>1394</v>
      </c>
      <c r="BV93" s="10">
        <v>3382</v>
      </c>
      <c r="BY93" s="30"/>
      <c r="CA93" s="30"/>
      <c r="CF93" s="20" t="s">
        <v>1421</v>
      </c>
      <c r="CG93" s="20" t="s">
        <v>1428</v>
      </c>
      <c r="CH93" s="20" t="s">
        <v>1437</v>
      </c>
      <c r="CI93" s="20" t="s">
        <v>1444</v>
      </c>
      <c r="CJ93" s="20" t="s">
        <v>1452</v>
      </c>
      <c r="CK93" s="22">
        <v>3345</v>
      </c>
      <c r="CL93" s="24"/>
      <c r="CM93" s="20"/>
      <c r="CN93" s="20"/>
      <c r="CO93" s="28"/>
      <c r="CP93" s="20"/>
      <c r="CQ93" s="20"/>
      <c r="CR93" s="20"/>
      <c r="DM93" s="20"/>
      <c r="DN93" s="20"/>
      <c r="DO93" s="20"/>
      <c r="DP93" s="20"/>
      <c r="DU93" s="20"/>
      <c r="DV93" s="20"/>
      <c r="DW93" s="20"/>
      <c r="DX93" s="20"/>
      <c r="EC93" s="20"/>
      <c r="ED93" s="20"/>
      <c r="EE93" s="20"/>
      <c r="EF93" s="20"/>
      <c r="EL93" s="20"/>
      <c r="EM93" s="20"/>
      <c r="EN93" s="20"/>
      <c r="EO93" s="20"/>
      <c r="EP93" s="20"/>
      <c r="EV93" s="20"/>
      <c r="EW93" s="20"/>
      <c r="EX93" s="20"/>
      <c r="EY93" s="20"/>
      <c r="EZ93" s="20"/>
      <c r="FF93" s="20"/>
      <c r="FG93" s="20"/>
      <c r="FH93" s="20"/>
      <c r="FI93" s="20"/>
      <c r="FJ93" s="20"/>
      <c r="FP93" s="20"/>
      <c r="FQ93" s="20"/>
      <c r="FR93" s="20"/>
      <c r="FS93" s="20"/>
      <c r="FT93" s="20"/>
      <c r="FX93" s="20"/>
      <c r="FY93" s="20"/>
      <c r="FZ93" s="20"/>
      <c r="GC93" s="20"/>
      <c r="GD93" s="20"/>
    </row>
    <row r="94" spans="1:186" x14ac:dyDescent="0.25">
      <c r="A94" s="14">
        <v>1998</v>
      </c>
      <c r="B94" t="s">
        <v>228</v>
      </c>
      <c r="C94" t="s">
        <v>314</v>
      </c>
      <c r="D94" t="s">
        <v>312</v>
      </c>
      <c r="E94" t="s">
        <v>454</v>
      </c>
      <c r="F94" t="s">
        <v>232</v>
      </c>
      <c r="G94" s="10">
        <v>3386</v>
      </c>
      <c r="J94" t="s">
        <v>576</v>
      </c>
      <c r="K94" t="s">
        <v>634</v>
      </c>
      <c r="L94" s="10">
        <v>1432</v>
      </c>
      <c r="N94" t="s">
        <v>704</v>
      </c>
      <c r="O94" s="10">
        <v>763</v>
      </c>
      <c r="P94" t="s">
        <v>734</v>
      </c>
      <c r="Q94" s="10">
        <v>2134</v>
      </c>
      <c r="T94" s="20" t="s">
        <v>812</v>
      </c>
      <c r="U94" s="20" t="s">
        <v>387</v>
      </c>
      <c r="V94" s="20" t="s">
        <v>897</v>
      </c>
      <c r="W94" s="20" t="s">
        <v>700</v>
      </c>
      <c r="X94" s="20" t="s">
        <v>311</v>
      </c>
      <c r="Y94" s="22">
        <v>3440</v>
      </c>
      <c r="Z94" s="20"/>
      <c r="AA94" s="20"/>
      <c r="AB94" s="20" t="s">
        <v>576</v>
      </c>
      <c r="AC94" s="20" t="s">
        <v>634</v>
      </c>
      <c r="AD94" s="22">
        <v>1550</v>
      </c>
      <c r="AE94" s="20"/>
      <c r="AF94" s="20" t="s">
        <v>1121</v>
      </c>
      <c r="AG94" s="22">
        <v>822</v>
      </c>
      <c r="AH94" s="20"/>
      <c r="AI94" s="20" t="s">
        <v>1167</v>
      </c>
      <c r="AJ94" s="22">
        <v>2467</v>
      </c>
      <c r="AL94" t="s">
        <v>1201</v>
      </c>
      <c r="AM94" t="s">
        <v>1217</v>
      </c>
      <c r="AN94" t="s">
        <v>1232</v>
      </c>
      <c r="AO94" t="s">
        <v>1244</v>
      </c>
      <c r="AP94" t="s">
        <v>1257</v>
      </c>
      <c r="AQ94" s="10">
        <v>3066</v>
      </c>
      <c r="AT94" s="30"/>
      <c r="AW94" s="30"/>
      <c r="AX94" s="15"/>
      <c r="BB94" s="20" t="s">
        <v>1288</v>
      </c>
      <c r="BC94" s="20" t="s">
        <v>1295</v>
      </c>
      <c r="BD94" s="20" t="s">
        <v>1302</v>
      </c>
      <c r="BE94" s="20" t="s">
        <v>1308</v>
      </c>
      <c r="BF94" s="20" t="s">
        <v>1315</v>
      </c>
      <c r="BG94" s="22"/>
      <c r="BH94" s="20"/>
      <c r="BI94" s="24"/>
      <c r="BJ94" s="20"/>
      <c r="BK94" s="20"/>
      <c r="BL94" s="28"/>
      <c r="BM94" s="20"/>
      <c r="BN94" s="20"/>
      <c r="BO94" s="20"/>
      <c r="BQ94" t="s">
        <v>1344</v>
      </c>
      <c r="BR94" t="s">
        <v>1355</v>
      </c>
      <c r="BS94" t="s">
        <v>1167</v>
      </c>
      <c r="BT94" t="s">
        <v>1382</v>
      </c>
      <c r="BU94" t="s">
        <v>1395</v>
      </c>
      <c r="BV94" s="10">
        <v>2931</v>
      </c>
      <c r="BY94" s="30"/>
      <c r="CA94" s="30"/>
      <c r="CF94" s="20" t="s">
        <v>1422</v>
      </c>
      <c r="CG94" s="20" t="s">
        <v>1429</v>
      </c>
      <c r="CH94" s="20" t="s">
        <v>1430</v>
      </c>
      <c r="CI94" s="20" t="s">
        <v>1445</v>
      </c>
      <c r="CJ94" s="20" t="s">
        <v>1453</v>
      </c>
      <c r="CK94" s="22">
        <v>3584</v>
      </c>
      <c r="CL94" s="24"/>
      <c r="CM94" s="20"/>
      <c r="CN94" s="20"/>
      <c r="CO94" s="28"/>
      <c r="CP94" s="20"/>
      <c r="CQ94" s="20"/>
      <c r="CR94" s="20"/>
      <c r="DM94" s="20"/>
      <c r="DN94" s="20"/>
      <c r="DO94" s="20"/>
      <c r="DP94" s="20"/>
      <c r="DU94" s="20"/>
      <c r="DV94" s="20"/>
      <c r="DW94" s="20"/>
      <c r="DX94" s="20"/>
      <c r="EC94" s="20"/>
      <c r="ED94" s="20"/>
      <c r="EE94" s="20"/>
      <c r="EF94" s="20"/>
      <c r="EL94" s="20"/>
      <c r="EM94" s="20"/>
      <c r="EN94" s="20"/>
      <c r="EO94" s="20"/>
      <c r="EP94" s="20"/>
      <c r="EV94" s="20"/>
      <c r="EW94" s="20"/>
      <c r="EX94" s="20"/>
      <c r="EY94" s="20"/>
      <c r="EZ94" s="20"/>
      <c r="FF94" s="20"/>
      <c r="FG94" s="20"/>
      <c r="FH94" s="20"/>
      <c r="FI94" s="20"/>
      <c r="FJ94" s="20"/>
      <c r="FP94" s="20"/>
      <c r="FQ94" s="20"/>
      <c r="FR94" s="20"/>
      <c r="FS94" s="20"/>
      <c r="FT94" s="20"/>
      <c r="FX94" s="20"/>
      <c r="FY94" s="20"/>
      <c r="FZ94" s="20"/>
      <c r="GC94" s="20"/>
      <c r="GD94" s="20"/>
    </row>
    <row r="95" spans="1:186" x14ac:dyDescent="0.25">
      <c r="A95" s="14">
        <v>1999</v>
      </c>
      <c r="B95" t="s">
        <v>230</v>
      </c>
      <c r="C95" t="s">
        <v>315</v>
      </c>
      <c r="D95" t="s">
        <v>389</v>
      </c>
      <c r="E95" t="s">
        <v>455</v>
      </c>
      <c r="F95" t="s">
        <v>516</v>
      </c>
      <c r="G95" s="10">
        <v>3370</v>
      </c>
      <c r="J95" t="s">
        <v>463</v>
      </c>
      <c r="K95" t="s">
        <v>635</v>
      </c>
      <c r="L95" s="10">
        <v>1500</v>
      </c>
      <c r="N95" t="s">
        <v>635</v>
      </c>
      <c r="O95" s="10">
        <v>763</v>
      </c>
      <c r="P95" t="s">
        <v>322</v>
      </c>
      <c r="Q95" s="10">
        <v>2159</v>
      </c>
      <c r="T95" s="20" t="s">
        <v>813</v>
      </c>
      <c r="U95" s="20" t="s">
        <v>855</v>
      </c>
      <c r="V95" s="20" t="s">
        <v>898</v>
      </c>
      <c r="W95" s="20" t="s">
        <v>940</v>
      </c>
      <c r="X95" s="20" t="s">
        <v>981</v>
      </c>
      <c r="Y95" s="22">
        <v>3594</v>
      </c>
      <c r="Z95" s="20"/>
      <c r="AA95" s="20"/>
      <c r="AB95" s="20" t="s">
        <v>1029</v>
      </c>
      <c r="AC95" s="20" t="s">
        <v>637</v>
      </c>
      <c r="AD95" s="22">
        <v>1548</v>
      </c>
      <c r="AE95" s="20"/>
      <c r="AF95" s="20" t="s">
        <v>1122</v>
      </c>
      <c r="AG95" s="22">
        <v>816</v>
      </c>
      <c r="AH95" s="20"/>
      <c r="AI95" s="20" t="s">
        <v>1122</v>
      </c>
      <c r="AJ95" s="22">
        <v>2247</v>
      </c>
      <c r="AL95" t="s">
        <v>1202</v>
      </c>
      <c r="AM95" t="s">
        <v>1218</v>
      </c>
      <c r="AN95" t="s">
        <v>1233</v>
      </c>
      <c r="AO95" t="s">
        <v>1245</v>
      </c>
      <c r="AP95" t="s">
        <v>1258</v>
      </c>
      <c r="AQ95" s="10">
        <v>3105</v>
      </c>
      <c r="AT95" s="30"/>
      <c r="AW95" s="30"/>
      <c r="AX95" s="15"/>
      <c r="BB95" s="20" t="s">
        <v>1202</v>
      </c>
      <c r="BC95" s="20" t="s">
        <v>1218</v>
      </c>
      <c r="BD95" s="20" t="s">
        <v>1233</v>
      </c>
      <c r="BE95" s="20" t="s">
        <v>1245</v>
      </c>
      <c r="BF95" s="20" t="s">
        <v>1258</v>
      </c>
      <c r="BG95" s="24">
        <v>3105</v>
      </c>
      <c r="BH95" s="20"/>
      <c r="BI95" s="24"/>
      <c r="BJ95" s="20"/>
      <c r="BK95" s="20"/>
      <c r="BL95" s="28"/>
      <c r="BM95" s="20"/>
      <c r="BN95" s="20"/>
      <c r="BO95" s="20"/>
      <c r="BQ95" t="s">
        <v>1122</v>
      </c>
      <c r="BR95" t="s">
        <v>1356</v>
      </c>
      <c r="BS95" t="s">
        <v>1355</v>
      </c>
      <c r="BT95" t="s">
        <v>1383</v>
      </c>
      <c r="BU95" t="s">
        <v>1395</v>
      </c>
      <c r="BV95" s="10">
        <v>3010</v>
      </c>
      <c r="BY95" s="30"/>
      <c r="CA95" s="30"/>
      <c r="CF95" s="20" t="s">
        <v>1122</v>
      </c>
      <c r="CG95" s="20" t="s">
        <v>1356</v>
      </c>
      <c r="CH95" s="20" t="s">
        <v>1355</v>
      </c>
      <c r="CI95" s="20" t="s">
        <v>1383</v>
      </c>
      <c r="CJ95" s="20" t="s">
        <v>1395</v>
      </c>
      <c r="CK95" s="22">
        <v>3010</v>
      </c>
      <c r="CL95" s="24"/>
      <c r="CM95" s="20"/>
      <c r="CN95" s="20"/>
      <c r="CO95" s="28"/>
      <c r="CP95" s="20"/>
      <c r="CQ95" s="20"/>
      <c r="CR95" s="20"/>
      <c r="DM95" s="20"/>
      <c r="DN95" s="20"/>
      <c r="DO95" s="20"/>
      <c r="DP95" s="20"/>
      <c r="DU95" s="20"/>
      <c r="DV95" s="20"/>
      <c r="DW95" s="20"/>
      <c r="DX95" s="20"/>
      <c r="EC95" s="20"/>
      <c r="ED95" s="20"/>
      <c r="EE95" s="20"/>
      <c r="EF95" s="20"/>
      <c r="EL95" s="20"/>
      <c r="EM95" s="20"/>
      <c r="EN95" s="20"/>
      <c r="EO95" s="20"/>
      <c r="EP95" s="20"/>
      <c r="EV95" s="20"/>
      <c r="EW95" s="20"/>
      <c r="EX95" s="20"/>
      <c r="EY95" s="20"/>
      <c r="EZ95" s="20"/>
      <c r="FF95" s="20"/>
      <c r="FG95" s="20"/>
      <c r="FH95" s="20"/>
      <c r="FI95" s="20"/>
      <c r="FJ95" s="20"/>
      <c r="FP95" s="20"/>
      <c r="FQ95" s="20"/>
      <c r="FR95" s="20"/>
      <c r="FS95" s="20"/>
      <c r="FT95" s="20"/>
      <c r="FX95" s="20"/>
      <c r="FY95" s="20"/>
      <c r="FZ95" s="20"/>
      <c r="GC95" s="20"/>
      <c r="GD95" s="20"/>
    </row>
    <row r="96" spans="1:186" x14ac:dyDescent="0.25">
      <c r="A96" s="14">
        <v>2000</v>
      </c>
      <c r="B96" t="s">
        <v>231</v>
      </c>
      <c r="C96" t="s">
        <v>316</v>
      </c>
      <c r="D96" t="s">
        <v>244</v>
      </c>
      <c r="E96" t="s">
        <v>235</v>
      </c>
      <c r="F96" t="s">
        <v>517</v>
      </c>
      <c r="G96" s="10">
        <f>759+674+627+791+661</f>
        <v>3512</v>
      </c>
      <c r="J96" t="s">
        <v>577</v>
      </c>
      <c r="K96" t="s">
        <v>230</v>
      </c>
      <c r="L96" s="10">
        <v>1510</v>
      </c>
      <c r="N96" t="s">
        <v>635</v>
      </c>
      <c r="O96" s="10">
        <v>804</v>
      </c>
      <c r="P96" t="s">
        <v>235</v>
      </c>
      <c r="Q96" s="10">
        <v>2235</v>
      </c>
      <c r="T96" s="20" t="s">
        <v>231</v>
      </c>
      <c r="U96" s="20" t="s">
        <v>316</v>
      </c>
      <c r="V96" s="20" t="s">
        <v>244</v>
      </c>
      <c r="W96" s="20" t="s">
        <v>235</v>
      </c>
      <c r="X96" s="20" t="s">
        <v>517</v>
      </c>
      <c r="Y96" s="22">
        <v>3512</v>
      </c>
      <c r="Z96" s="20"/>
      <c r="AA96" s="20"/>
      <c r="AB96" s="20" t="s">
        <v>577</v>
      </c>
      <c r="AC96" s="20" t="s">
        <v>230</v>
      </c>
      <c r="AD96" s="22">
        <v>1510</v>
      </c>
      <c r="AE96" s="20"/>
      <c r="AF96" s="20" t="s">
        <v>1123</v>
      </c>
      <c r="AG96" s="22">
        <v>858</v>
      </c>
      <c r="AH96" s="20"/>
      <c r="AI96" s="20" t="s">
        <v>1168</v>
      </c>
      <c r="AJ96" s="22">
        <v>2245</v>
      </c>
      <c r="AQ96" s="10"/>
      <c r="AT96" s="30"/>
      <c r="AW96" s="30"/>
      <c r="AX96" s="15"/>
      <c r="BB96" s="20"/>
      <c r="BC96" s="20"/>
      <c r="BD96" s="20"/>
      <c r="BE96" s="20"/>
      <c r="BF96" s="20"/>
      <c r="BG96" s="24"/>
      <c r="BH96" s="20"/>
      <c r="BI96" s="24"/>
      <c r="BJ96" s="20"/>
      <c r="BK96" s="20"/>
      <c r="BL96" s="28"/>
      <c r="BM96" s="20"/>
      <c r="BN96" s="20"/>
      <c r="BO96" s="20"/>
      <c r="BQ96" t="s">
        <v>1345</v>
      </c>
      <c r="BR96" t="s">
        <v>1357</v>
      </c>
      <c r="BS96" t="s">
        <v>1370</v>
      </c>
      <c r="BT96" t="s">
        <v>1246</v>
      </c>
      <c r="BU96" t="s">
        <v>1396</v>
      </c>
      <c r="BV96" s="10">
        <v>2776</v>
      </c>
      <c r="BY96" s="30"/>
      <c r="CA96" s="30"/>
      <c r="CF96" s="20" t="s">
        <v>1423</v>
      </c>
      <c r="CG96" s="20" t="s">
        <v>1430</v>
      </c>
      <c r="CH96" s="20" t="s">
        <v>1429</v>
      </c>
      <c r="CI96" s="20" t="s">
        <v>1446</v>
      </c>
      <c r="CJ96" s="20" t="s">
        <v>1454</v>
      </c>
      <c r="CK96" s="22">
        <v>3394</v>
      </c>
      <c r="CL96" s="24"/>
      <c r="CM96" s="20"/>
      <c r="CN96" s="20"/>
      <c r="CO96" s="28"/>
      <c r="CP96" s="20"/>
      <c r="CQ96" s="20"/>
      <c r="CR96" s="20"/>
      <c r="DM96" s="20"/>
      <c r="DN96" s="20"/>
      <c r="DO96" s="20"/>
      <c r="DP96" s="20"/>
      <c r="DU96" s="20"/>
      <c r="DV96" s="20"/>
      <c r="DW96" s="20"/>
      <c r="DX96" s="20"/>
      <c r="EC96" s="20"/>
      <c r="ED96" s="20"/>
      <c r="EE96" s="20"/>
      <c r="EF96" s="20"/>
      <c r="EL96" s="20"/>
      <c r="EM96" s="20"/>
      <c r="EN96" s="20"/>
      <c r="EO96" s="20"/>
      <c r="EP96" s="20"/>
      <c r="EV96" s="20"/>
      <c r="EW96" s="20"/>
      <c r="EX96" s="20"/>
      <c r="EY96" s="20"/>
      <c r="EZ96" s="20"/>
      <c r="FF96" s="20"/>
      <c r="FG96" s="20"/>
      <c r="FH96" s="20"/>
      <c r="FI96" s="20"/>
      <c r="FJ96" s="20"/>
      <c r="FP96" s="20"/>
      <c r="FQ96" s="20"/>
      <c r="FR96" s="20"/>
      <c r="FS96" s="20"/>
      <c r="FT96" s="20"/>
      <c r="FX96" s="20"/>
      <c r="FY96" s="20"/>
      <c r="FZ96" s="20"/>
      <c r="GC96" s="20"/>
      <c r="GD96" s="20"/>
    </row>
    <row r="97" spans="1:186" x14ac:dyDescent="0.25">
      <c r="A97" s="14">
        <v>2001</v>
      </c>
      <c r="B97" t="s">
        <v>232</v>
      </c>
      <c r="C97" t="s">
        <v>233</v>
      </c>
      <c r="D97" t="s">
        <v>312</v>
      </c>
      <c r="E97" t="s">
        <v>456</v>
      </c>
      <c r="F97" t="s">
        <v>454</v>
      </c>
      <c r="G97" s="10">
        <v>3343</v>
      </c>
      <c r="J97" t="s">
        <v>578</v>
      </c>
      <c r="K97" t="s">
        <v>636</v>
      </c>
      <c r="L97" s="10">
        <v>1456</v>
      </c>
      <c r="N97" t="s">
        <v>233</v>
      </c>
      <c r="O97" s="10">
        <v>804</v>
      </c>
      <c r="P97" t="s">
        <v>235</v>
      </c>
      <c r="Q97" s="10">
        <v>2212</v>
      </c>
      <c r="T97" s="20" t="s">
        <v>814</v>
      </c>
      <c r="U97" s="20" t="s">
        <v>856</v>
      </c>
      <c r="V97" s="20" t="s">
        <v>899</v>
      </c>
      <c r="W97" s="20" t="s">
        <v>941</v>
      </c>
      <c r="X97" s="20" t="s">
        <v>982</v>
      </c>
      <c r="Y97" s="22">
        <v>3352</v>
      </c>
      <c r="Z97" s="20"/>
      <c r="AA97" s="20"/>
      <c r="AB97" s="20" t="s">
        <v>1030</v>
      </c>
      <c r="AC97" s="20" t="s">
        <v>1079</v>
      </c>
      <c r="AD97" s="22">
        <v>1354</v>
      </c>
      <c r="AE97" s="20"/>
      <c r="AF97" s="20" t="s">
        <v>1124</v>
      </c>
      <c r="AG97" s="22">
        <v>750</v>
      </c>
      <c r="AH97" s="20"/>
      <c r="AI97" s="20" t="s">
        <v>698</v>
      </c>
      <c r="AJ97" s="22">
        <v>2028</v>
      </c>
      <c r="AQ97" s="10"/>
      <c r="AT97" s="30"/>
      <c r="AW97" s="30"/>
      <c r="AX97" s="15"/>
      <c r="BB97" s="20"/>
      <c r="BC97" s="20"/>
      <c r="BD97" s="20"/>
      <c r="BE97" s="20"/>
      <c r="BF97" s="20"/>
      <c r="BG97" s="24"/>
      <c r="BH97" s="20"/>
      <c r="BI97" s="24"/>
      <c r="BJ97" s="20"/>
      <c r="BK97" s="20"/>
      <c r="BL97" s="28"/>
      <c r="BM97" s="20"/>
      <c r="BN97" s="20"/>
      <c r="BO97" s="20"/>
      <c r="BV97" s="30"/>
      <c r="BY97" s="30"/>
      <c r="CA97" s="30"/>
      <c r="CF97" s="20"/>
      <c r="CG97" s="20"/>
      <c r="CH97" s="20"/>
      <c r="CI97" s="20"/>
      <c r="CJ97" s="20"/>
      <c r="CK97" s="24"/>
      <c r="CL97" s="24"/>
      <c r="CM97" s="20"/>
      <c r="CN97" s="20"/>
      <c r="CO97" s="28"/>
      <c r="CP97" s="20"/>
      <c r="CQ97" s="20"/>
      <c r="CR97" s="20"/>
      <c r="DM97" s="20"/>
      <c r="DN97" s="20"/>
      <c r="DO97" s="20"/>
      <c r="DP97" s="20"/>
      <c r="DU97" s="20"/>
      <c r="DV97" s="20"/>
      <c r="DW97" s="20"/>
      <c r="DX97" s="20"/>
      <c r="EC97" s="20"/>
      <c r="ED97" s="20"/>
      <c r="EE97" s="20"/>
      <c r="EF97" s="20"/>
      <c r="EL97" s="20"/>
      <c r="EM97" s="20"/>
      <c r="EN97" s="20"/>
      <c r="EO97" s="20"/>
      <c r="EP97" s="20"/>
      <c r="EV97" s="20"/>
      <c r="EW97" s="20"/>
      <c r="EX97" s="20"/>
      <c r="EY97" s="20"/>
      <c r="EZ97" s="20"/>
      <c r="FF97" s="20"/>
      <c r="FG97" s="20"/>
      <c r="FH97" s="20"/>
      <c r="FI97" s="20"/>
      <c r="FJ97" s="20"/>
      <c r="FP97" s="20"/>
      <c r="FQ97" s="20"/>
      <c r="FR97" s="20"/>
      <c r="FS97" s="20"/>
      <c r="FT97" s="20"/>
      <c r="FX97" s="20"/>
      <c r="FY97" s="20"/>
      <c r="FZ97" s="20"/>
      <c r="GC97" s="20"/>
      <c r="GD97" s="20"/>
    </row>
    <row r="98" spans="1:186" x14ac:dyDescent="0.25">
      <c r="A98" s="14">
        <v>2002</v>
      </c>
      <c r="B98" t="s">
        <v>233</v>
      </c>
      <c r="C98" t="s">
        <v>317</v>
      </c>
      <c r="D98" t="s">
        <v>232</v>
      </c>
      <c r="E98" t="s">
        <v>457</v>
      </c>
      <c r="F98" t="s">
        <v>235</v>
      </c>
      <c r="G98" s="10">
        <v>3298</v>
      </c>
      <c r="J98" t="s">
        <v>579</v>
      </c>
      <c r="K98" t="s">
        <v>637</v>
      </c>
      <c r="L98" s="10">
        <v>1362</v>
      </c>
      <c r="N98" t="s">
        <v>466</v>
      </c>
      <c r="O98" s="10">
        <v>790</v>
      </c>
      <c r="P98" t="s">
        <v>305</v>
      </c>
      <c r="Q98" s="10">
        <f>684+684+713</f>
        <v>2081</v>
      </c>
      <c r="T98" s="20" t="s">
        <v>815</v>
      </c>
      <c r="U98" s="20" t="s">
        <v>857</v>
      </c>
      <c r="V98" s="20" t="s">
        <v>900</v>
      </c>
      <c r="W98" s="20" t="s">
        <v>942</v>
      </c>
      <c r="X98" s="20" t="s">
        <v>983</v>
      </c>
      <c r="Y98" s="22">
        <f>3043+54</f>
        <v>3097</v>
      </c>
      <c r="Z98" s="20"/>
      <c r="AA98" s="20"/>
      <c r="AB98" s="20" t="s">
        <v>1031</v>
      </c>
      <c r="AC98" s="20" t="s">
        <v>1080</v>
      </c>
      <c r="AD98" s="22">
        <f>1176+94</f>
        <v>1270</v>
      </c>
      <c r="AE98" s="20"/>
      <c r="AF98" s="20" t="s">
        <v>1125</v>
      </c>
      <c r="AG98" s="22">
        <f>658+56</f>
        <v>714</v>
      </c>
      <c r="AH98" s="20"/>
      <c r="AI98" s="20" t="s">
        <v>1125</v>
      </c>
      <c r="AJ98" s="22">
        <f>547+586+658+168</f>
        <v>1959</v>
      </c>
      <c r="AQ98" s="10"/>
      <c r="AT98" s="30"/>
      <c r="AW98" s="30"/>
      <c r="AX98" s="15"/>
      <c r="BB98" s="20"/>
      <c r="BC98" s="20"/>
      <c r="BD98" s="20"/>
      <c r="BE98" s="20"/>
      <c r="BF98" s="20"/>
      <c r="BG98" s="24"/>
      <c r="BH98" s="20"/>
      <c r="BI98" s="24"/>
      <c r="BJ98" s="20"/>
      <c r="BK98" s="20"/>
      <c r="BL98" s="28"/>
      <c r="BM98" s="20"/>
      <c r="BN98" s="20"/>
      <c r="BO98" s="20"/>
      <c r="BV98" s="30"/>
      <c r="BY98" s="30"/>
      <c r="CA98" s="30"/>
      <c r="CF98" s="20"/>
      <c r="CG98" s="20"/>
      <c r="CH98" s="20"/>
      <c r="CI98" s="20"/>
      <c r="CJ98" s="20"/>
      <c r="CK98" s="24"/>
      <c r="CL98" s="24"/>
      <c r="CM98" s="20"/>
      <c r="CN98" s="20"/>
      <c r="CO98" s="28"/>
      <c r="CP98" s="20"/>
      <c r="CQ98" s="20"/>
      <c r="CR98" s="20"/>
      <c r="DM98" s="20"/>
      <c r="DN98" s="20"/>
      <c r="DO98" s="20"/>
      <c r="DP98" s="20"/>
      <c r="DU98" s="20"/>
      <c r="DV98" s="20"/>
      <c r="DW98" s="20"/>
      <c r="DX98" s="20"/>
      <c r="EC98" s="20"/>
      <c r="ED98" s="20"/>
      <c r="EE98" s="20"/>
      <c r="EF98" s="20"/>
      <c r="EL98" s="20"/>
      <c r="EM98" s="20"/>
      <c r="EN98" s="20"/>
      <c r="EO98" s="20"/>
      <c r="EP98" s="20"/>
      <c r="EV98" s="20"/>
      <c r="EW98" s="20"/>
      <c r="EX98" s="20"/>
      <c r="EY98" s="20"/>
      <c r="EZ98" s="20"/>
      <c r="FF98" s="20"/>
      <c r="FG98" s="20"/>
      <c r="FH98" s="20"/>
      <c r="FI98" s="20"/>
      <c r="FJ98" s="20"/>
      <c r="FP98" s="20"/>
      <c r="FQ98" s="20"/>
      <c r="FR98" s="20"/>
      <c r="FS98" s="20"/>
      <c r="FT98" s="20"/>
      <c r="FX98" s="20"/>
      <c r="FY98" s="20"/>
      <c r="FZ98" s="20"/>
      <c r="GC98" s="20"/>
      <c r="GD98" s="20"/>
    </row>
    <row r="99" spans="1:186" x14ac:dyDescent="0.25">
      <c r="A99" s="14">
        <v>2003</v>
      </c>
      <c r="B99" t="s">
        <v>233</v>
      </c>
      <c r="C99" t="s">
        <v>232</v>
      </c>
      <c r="D99" t="s">
        <v>235</v>
      </c>
      <c r="E99" t="s">
        <v>311</v>
      </c>
      <c r="F99" t="s">
        <v>466</v>
      </c>
      <c r="G99" s="10">
        <v>3547</v>
      </c>
      <c r="J99" t="s">
        <v>232</v>
      </c>
      <c r="K99" t="s">
        <v>311</v>
      </c>
      <c r="L99" s="10">
        <v>1456</v>
      </c>
      <c r="N99" t="s">
        <v>232</v>
      </c>
      <c r="O99" s="10">
        <v>762</v>
      </c>
      <c r="P99" t="s">
        <v>466</v>
      </c>
      <c r="Q99" s="10">
        <f>868+699+729</f>
        <v>2296</v>
      </c>
      <c r="T99" s="20" t="s">
        <v>816</v>
      </c>
      <c r="U99" s="20" t="s">
        <v>858</v>
      </c>
      <c r="V99" s="20" t="s">
        <v>901</v>
      </c>
      <c r="W99" s="20" t="s">
        <v>943</v>
      </c>
      <c r="X99" s="20" t="s">
        <v>984</v>
      </c>
      <c r="Y99" s="22">
        <f>3306+97</f>
        <v>3403</v>
      </c>
      <c r="Z99" s="20"/>
      <c r="AA99" s="20"/>
      <c r="AB99" s="20" t="s">
        <v>1032</v>
      </c>
      <c r="AC99" s="20" t="s">
        <v>1081</v>
      </c>
      <c r="AD99" s="22">
        <f>1335+126</f>
        <v>1461</v>
      </c>
      <c r="AE99" s="20"/>
      <c r="AF99" s="20" t="s">
        <v>1126</v>
      </c>
      <c r="AG99" s="22">
        <f>588+135</f>
        <v>723</v>
      </c>
      <c r="AH99" s="20"/>
      <c r="AI99" s="20" t="s">
        <v>1169</v>
      </c>
      <c r="AJ99" s="22">
        <f>660+652+615+153</f>
        <v>2080</v>
      </c>
      <c r="AQ99" s="10"/>
      <c r="AT99" s="30"/>
      <c r="AW99" s="30"/>
      <c r="AX99" s="15"/>
      <c r="BB99" s="20"/>
      <c r="BC99" s="20"/>
      <c r="BD99" s="20"/>
      <c r="BE99" s="20"/>
      <c r="BF99" s="20"/>
      <c r="BG99" s="24"/>
      <c r="BH99" s="20"/>
      <c r="BI99" s="24"/>
      <c r="BJ99" s="20"/>
      <c r="BK99" s="20"/>
      <c r="BL99" s="28"/>
      <c r="BM99" s="20"/>
      <c r="BN99" s="20"/>
      <c r="BO99" s="20"/>
      <c r="BV99" s="30"/>
      <c r="BY99" s="30"/>
      <c r="CA99" s="30"/>
      <c r="CF99" s="20"/>
      <c r="CG99" s="20"/>
      <c r="CH99" s="20"/>
      <c r="CI99" s="20"/>
      <c r="CJ99" s="20"/>
      <c r="CK99" s="24"/>
      <c r="CL99" s="24"/>
      <c r="CM99" s="20"/>
      <c r="CN99" s="20"/>
      <c r="CO99" s="28"/>
      <c r="CP99" s="20"/>
      <c r="CQ99" s="20"/>
      <c r="CR99" s="20"/>
      <c r="DI99" t="s">
        <v>243</v>
      </c>
      <c r="DJ99" t="s">
        <v>1477</v>
      </c>
      <c r="DK99" t="s">
        <v>1479</v>
      </c>
      <c r="DL99" s="10">
        <v>2131</v>
      </c>
      <c r="DM99" s="20"/>
      <c r="DN99" s="20"/>
      <c r="DO99" s="20"/>
      <c r="DP99" s="20"/>
      <c r="DQ99" t="s">
        <v>1486</v>
      </c>
      <c r="DR99" t="s">
        <v>1124</v>
      </c>
      <c r="DS99" t="s">
        <v>1491</v>
      </c>
      <c r="DT99" s="10">
        <f>2151+18</f>
        <v>2169</v>
      </c>
      <c r="DU99" s="20"/>
      <c r="DV99" s="20"/>
      <c r="DW99" s="20"/>
      <c r="DX99" s="20"/>
      <c r="EC99" s="20"/>
      <c r="ED99" s="20"/>
      <c r="EE99" s="20"/>
      <c r="EF99" s="20"/>
      <c r="EL99" s="20"/>
      <c r="EM99" s="20"/>
      <c r="EN99" s="20"/>
      <c r="EO99" s="20"/>
      <c r="EP99" s="20"/>
      <c r="EV99" s="20"/>
      <c r="EW99" s="20"/>
      <c r="EX99" s="20"/>
      <c r="EY99" s="20"/>
      <c r="EZ99" s="20"/>
      <c r="FF99" s="20"/>
      <c r="FG99" s="20"/>
      <c r="FH99" s="20"/>
      <c r="FI99" s="20"/>
      <c r="FJ99" s="20"/>
      <c r="FP99" s="20"/>
      <c r="FQ99" s="20"/>
      <c r="FR99" s="20"/>
      <c r="FS99" s="20"/>
      <c r="FT99" s="20"/>
      <c r="FX99" s="20"/>
      <c r="FY99" s="20"/>
      <c r="FZ99" s="20"/>
      <c r="GC99" s="20"/>
      <c r="GD99" s="20"/>
    </row>
    <row r="100" spans="1:186" x14ac:dyDescent="0.25">
      <c r="A100" s="14">
        <v>2004</v>
      </c>
      <c r="B100" t="s">
        <v>234</v>
      </c>
      <c r="C100" t="s">
        <v>318</v>
      </c>
      <c r="D100" t="s">
        <v>390</v>
      </c>
      <c r="E100" t="s">
        <v>458</v>
      </c>
      <c r="F100" t="s">
        <v>1633</v>
      </c>
      <c r="G100" s="10">
        <v>3479</v>
      </c>
      <c r="J100" t="s">
        <v>244</v>
      </c>
      <c r="K100" t="s">
        <v>466</v>
      </c>
      <c r="L100" s="10">
        <v>1457</v>
      </c>
      <c r="N100" t="s">
        <v>1601</v>
      </c>
      <c r="O100" s="10">
        <v>789</v>
      </c>
      <c r="P100" t="s">
        <v>244</v>
      </c>
      <c r="Q100" s="10">
        <f>715+732+768</f>
        <v>2215</v>
      </c>
      <c r="T100" s="20" t="s">
        <v>817</v>
      </c>
      <c r="U100" s="20" t="s">
        <v>859</v>
      </c>
      <c r="V100" s="20" t="s">
        <v>902</v>
      </c>
      <c r="W100" s="20" t="s">
        <v>944</v>
      </c>
      <c r="X100" s="20" t="s">
        <v>985</v>
      </c>
      <c r="Y100" s="22">
        <f>2925+450</f>
        <v>3375</v>
      </c>
      <c r="Z100" s="20"/>
      <c r="AA100" s="20"/>
      <c r="AB100" s="20" t="s">
        <v>1033</v>
      </c>
      <c r="AC100" s="20" t="s">
        <v>1082</v>
      </c>
      <c r="AD100" s="22">
        <f>1346+37</f>
        <v>1383</v>
      </c>
      <c r="AE100" s="20"/>
      <c r="AF100" s="20" t="s">
        <v>1127</v>
      </c>
      <c r="AG100" s="22">
        <f>705+83</f>
        <v>788</v>
      </c>
      <c r="AH100" s="20"/>
      <c r="AI100" s="20" t="s">
        <v>1170</v>
      </c>
      <c r="AJ100" s="22">
        <f>523+598+590+411</f>
        <v>2122</v>
      </c>
      <c r="AQ100" s="10"/>
      <c r="AT100" s="30"/>
      <c r="AW100" s="30"/>
      <c r="AX100" s="15"/>
      <c r="BB100" s="20"/>
      <c r="BC100" s="20"/>
      <c r="BD100" s="20"/>
      <c r="BE100" s="20"/>
      <c r="BF100" s="20"/>
      <c r="BG100" s="24"/>
      <c r="BH100" s="20"/>
      <c r="BI100" s="24"/>
      <c r="BJ100" s="20"/>
      <c r="BK100" s="20"/>
      <c r="BL100" s="28"/>
      <c r="BM100" s="20"/>
      <c r="BN100" s="20"/>
      <c r="BO100" s="20"/>
      <c r="BV100" s="30"/>
      <c r="BY100" s="30"/>
      <c r="CA100" s="30"/>
      <c r="CF100" s="20"/>
      <c r="CG100" s="20"/>
      <c r="CH100" s="20"/>
      <c r="CI100" s="20"/>
      <c r="CJ100" s="20"/>
      <c r="CK100" s="24"/>
      <c r="CL100" s="24"/>
      <c r="CM100" s="20"/>
      <c r="CN100" s="20"/>
      <c r="CO100" s="28"/>
      <c r="CP100" s="20"/>
      <c r="CQ100" s="20"/>
      <c r="CR100" s="20"/>
      <c r="DI100" t="s">
        <v>709</v>
      </c>
      <c r="DJ100" t="s">
        <v>237</v>
      </c>
      <c r="DK100" t="s">
        <v>452</v>
      </c>
      <c r="DL100" s="10">
        <v>2150</v>
      </c>
      <c r="DM100" s="20"/>
      <c r="DN100" s="20"/>
      <c r="DO100" s="20"/>
      <c r="DP100" s="20"/>
      <c r="DQ100" t="s">
        <v>698</v>
      </c>
      <c r="DR100" t="s">
        <v>1488</v>
      </c>
      <c r="DS100" t="s">
        <v>1492</v>
      </c>
      <c r="DT100" s="10">
        <f>2004+48</f>
        <v>2052</v>
      </c>
      <c r="DU100" s="20"/>
      <c r="DV100" s="20"/>
      <c r="DW100" s="20"/>
      <c r="DX100" s="20"/>
      <c r="EC100" s="20"/>
      <c r="ED100" s="20"/>
      <c r="EE100" s="20"/>
      <c r="EF100" s="20"/>
      <c r="EL100" s="20"/>
      <c r="EM100" s="20"/>
      <c r="EN100" s="20"/>
      <c r="EO100" s="20"/>
      <c r="EP100" s="20"/>
      <c r="EV100" s="20"/>
      <c r="EW100" s="20"/>
      <c r="EX100" s="20"/>
      <c r="EY100" s="20"/>
      <c r="EZ100" s="20"/>
      <c r="FF100" s="20"/>
      <c r="FG100" s="20"/>
      <c r="FH100" s="20"/>
      <c r="FI100" s="20"/>
      <c r="FJ100" s="20"/>
      <c r="FP100" s="20"/>
      <c r="FQ100" s="20"/>
      <c r="FR100" s="20"/>
      <c r="FS100" s="20"/>
      <c r="FT100" s="20"/>
      <c r="FX100" s="20"/>
      <c r="FY100" s="20"/>
      <c r="FZ100" s="20"/>
      <c r="GA100" t="s">
        <v>244</v>
      </c>
      <c r="GB100" s="10">
        <f>715+732+768+656</f>
        <v>2871</v>
      </c>
      <c r="GC100" s="20" t="s">
        <v>1168</v>
      </c>
      <c r="GD100" s="22">
        <f>493+573+685+592+344</f>
        <v>2687</v>
      </c>
    </row>
    <row r="101" spans="1:186" x14ac:dyDescent="0.25">
      <c r="A101" s="14">
        <v>2005</v>
      </c>
      <c r="B101" t="s">
        <v>235</v>
      </c>
      <c r="C101" t="s">
        <v>319</v>
      </c>
      <c r="D101" t="s">
        <v>391</v>
      </c>
      <c r="E101" t="s">
        <v>232</v>
      </c>
      <c r="F101" t="s">
        <v>311</v>
      </c>
      <c r="G101" s="10">
        <v>3625</v>
      </c>
      <c r="J101" t="s">
        <v>580</v>
      </c>
      <c r="K101" t="s">
        <v>638</v>
      </c>
      <c r="L101" s="10">
        <v>1510</v>
      </c>
      <c r="N101" t="s">
        <v>705</v>
      </c>
      <c r="O101" s="10">
        <v>824</v>
      </c>
      <c r="P101" t="s">
        <v>233</v>
      </c>
      <c r="Q101" s="10">
        <f>737+781+741</f>
        <v>2259</v>
      </c>
      <c r="T101" s="20" t="s">
        <v>235</v>
      </c>
      <c r="U101" s="20" t="s">
        <v>319</v>
      </c>
      <c r="V101" s="20" t="s">
        <v>391</v>
      </c>
      <c r="W101" s="20" t="s">
        <v>232</v>
      </c>
      <c r="X101" s="20" t="s">
        <v>311</v>
      </c>
      <c r="Y101" s="22">
        <v>3625</v>
      </c>
      <c r="Z101" s="20"/>
      <c r="AA101" s="20"/>
      <c r="AB101" s="20" t="s">
        <v>1034</v>
      </c>
      <c r="AC101" s="20" t="s">
        <v>1083</v>
      </c>
      <c r="AD101" s="22">
        <f>1404+147</f>
        <v>1551</v>
      </c>
      <c r="AE101" s="20"/>
      <c r="AF101" s="20" t="s">
        <v>705</v>
      </c>
      <c r="AG101" s="22">
        <v>824</v>
      </c>
      <c r="AH101" s="20"/>
      <c r="AI101" s="20" t="s">
        <v>233</v>
      </c>
      <c r="AJ101" s="22">
        <f>737+781+741</f>
        <v>2259</v>
      </c>
      <c r="AQ101" s="10"/>
      <c r="AT101" s="30"/>
      <c r="AW101" s="30"/>
      <c r="AX101" s="15"/>
      <c r="BB101" s="20"/>
      <c r="BC101" s="20"/>
      <c r="BD101" s="20"/>
      <c r="BE101" s="20"/>
      <c r="BF101" s="20"/>
      <c r="BG101" s="24"/>
      <c r="BH101" s="20"/>
      <c r="BI101" s="24"/>
      <c r="BJ101" s="20"/>
      <c r="BK101" s="20"/>
      <c r="BL101" s="28"/>
      <c r="BM101" s="20"/>
      <c r="BN101" s="20"/>
      <c r="BO101" s="20"/>
      <c r="BV101" s="30"/>
      <c r="BY101" s="30"/>
      <c r="CA101" s="30"/>
      <c r="CF101" s="20"/>
      <c r="CG101" s="20"/>
      <c r="CH101" s="20"/>
      <c r="CI101" s="20"/>
      <c r="CJ101" s="20"/>
      <c r="CK101" s="24"/>
      <c r="CL101" s="24"/>
      <c r="CM101" s="20"/>
      <c r="CN101" s="20"/>
      <c r="CO101" s="28"/>
      <c r="CP101" s="20"/>
      <c r="CQ101" s="20"/>
      <c r="CR101" s="20"/>
      <c r="DI101" t="s">
        <v>231</v>
      </c>
      <c r="DJ101" t="s">
        <v>513</v>
      </c>
      <c r="DK101" t="s">
        <v>517</v>
      </c>
      <c r="DL101" s="10">
        <v>2247</v>
      </c>
      <c r="DM101" s="20"/>
      <c r="DN101" s="20"/>
      <c r="DO101" s="20"/>
      <c r="DP101" s="20"/>
      <c r="DQ101" t="s">
        <v>231</v>
      </c>
      <c r="DR101" t="s">
        <v>513</v>
      </c>
      <c r="DS101" t="s">
        <v>517</v>
      </c>
      <c r="DT101" s="10">
        <v>2247</v>
      </c>
      <c r="DU101" s="20"/>
      <c r="DV101" s="20"/>
      <c r="DW101" s="20"/>
      <c r="DX101" s="20"/>
      <c r="EC101" s="20"/>
      <c r="ED101" s="20"/>
      <c r="EE101" s="20"/>
      <c r="EF101" s="20"/>
      <c r="EL101" s="20"/>
      <c r="EM101" s="20"/>
      <c r="EN101" s="20"/>
      <c r="EO101" s="20"/>
      <c r="EP101" s="20"/>
      <c r="EV101" s="20"/>
      <c r="EW101" s="20"/>
      <c r="EX101" s="20"/>
      <c r="EY101" s="20"/>
      <c r="EZ101" s="20"/>
      <c r="FF101" s="20"/>
      <c r="FG101" s="20"/>
      <c r="FH101" s="20"/>
      <c r="FI101" s="20"/>
      <c r="FJ101" s="20"/>
      <c r="FP101" s="20"/>
      <c r="FQ101" s="20"/>
      <c r="FR101" s="20"/>
      <c r="FS101" s="20"/>
      <c r="FT101" s="20"/>
      <c r="FX101" s="20"/>
      <c r="FY101" s="20"/>
      <c r="FZ101" s="20"/>
      <c r="GA101" t="s">
        <v>231</v>
      </c>
      <c r="GB101" s="10">
        <f>696+675+782+794</f>
        <v>2947</v>
      </c>
      <c r="GC101" s="20" t="s">
        <v>231</v>
      </c>
      <c r="GD101" s="22">
        <f>696+675+782+794</f>
        <v>2947</v>
      </c>
    </row>
    <row r="102" spans="1:186" x14ac:dyDescent="0.25">
      <c r="A102" s="14">
        <v>2006</v>
      </c>
      <c r="B102" t="s">
        <v>236</v>
      </c>
      <c r="C102" t="s">
        <v>215</v>
      </c>
      <c r="D102" t="s">
        <v>392</v>
      </c>
      <c r="E102" t="s">
        <v>222</v>
      </c>
      <c r="F102" t="s">
        <v>451</v>
      </c>
      <c r="G102" s="10">
        <v>3421</v>
      </c>
      <c r="J102" t="s">
        <v>231</v>
      </c>
      <c r="K102" t="s">
        <v>517</v>
      </c>
      <c r="L102" s="10">
        <v>1485</v>
      </c>
      <c r="N102" t="s">
        <v>587</v>
      </c>
      <c r="O102" s="10">
        <v>825</v>
      </c>
      <c r="P102" t="s">
        <v>638</v>
      </c>
      <c r="Q102" s="10">
        <f>2352</f>
        <v>2352</v>
      </c>
      <c r="T102" s="20" t="s">
        <v>818</v>
      </c>
      <c r="U102" s="20" t="s">
        <v>860</v>
      </c>
      <c r="V102" s="20" t="s">
        <v>903</v>
      </c>
      <c r="W102" s="20" t="s">
        <v>945</v>
      </c>
      <c r="X102" s="20" t="s">
        <v>986</v>
      </c>
      <c r="Y102" s="22">
        <v>3518</v>
      </c>
      <c r="Z102" s="20"/>
      <c r="AA102" s="20"/>
      <c r="AB102" s="61" t="s">
        <v>1035</v>
      </c>
      <c r="AC102" s="61" t="s">
        <v>1084</v>
      </c>
      <c r="AD102" s="22">
        <v>1501</v>
      </c>
      <c r="AE102" s="20"/>
      <c r="AF102" s="20" t="s">
        <v>587</v>
      </c>
      <c r="AG102" s="22">
        <v>825</v>
      </c>
      <c r="AH102" s="20"/>
      <c r="AI102" s="20" t="s">
        <v>638</v>
      </c>
      <c r="AJ102" s="22">
        <v>2352</v>
      </c>
      <c r="AL102" t="s">
        <v>1203</v>
      </c>
      <c r="AM102" t="s">
        <v>1219</v>
      </c>
      <c r="AN102" t="s">
        <v>1234</v>
      </c>
      <c r="AO102" t="s">
        <v>1246</v>
      </c>
      <c r="AP102" t="s">
        <v>1259</v>
      </c>
      <c r="AQ102" s="10">
        <v>3250</v>
      </c>
      <c r="AS102" t="s">
        <v>1263</v>
      </c>
      <c r="AT102" t="s">
        <v>1267</v>
      </c>
      <c r="AU102" s="10">
        <v>1482</v>
      </c>
      <c r="AW102" t="s">
        <v>1271</v>
      </c>
      <c r="AX102" s="10">
        <v>856</v>
      </c>
      <c r="AY102" t="s">
        <v>985</v>
      </c>
      <c r="AZ102" s="10">
        <v>2408</v>
      </c>
      <c r="BB102" s="20" t="s">
        <v>1036</v>
      </c>
      <c r="BC102" s="20" t="s">
        <v>1296</v>
      </c>
      <c r="BD102" s="20" t="s">
        <v>1085</v>
      </c>
      <c r="BE102" s="20" t="s">
        <v>1309</v>
      </c>
      <c r="BF102" s="20" t="s">
        <v>1316</v>
      </c>
      <c r="BG102" s="22">
        <v>3798</v>
      </c>
      <c r="BH102" s="20"/>
      <c r="BI102" s="20" t="s">
        <v>1170</v>
      </c>
      <c r="BJ102" s="20" t="s">
        <v>1319</v>
      </c>
      <c r="BK102" s="22">
        <v>1631</v>
      </c>
      <c r="BL102" s="20" t="s">
        <v>1271</v>
      </c>
      <c r="BM102" s="22">
        <v>856</v>
      </c>
      <c r="BN102" s="20" t="s">
        <v>985</v>
      </c>
      <c r="BO102" s="22">
        <v>2408</v>
      </c>
      <c r="BQ102" t="s">
        <v>1346</v>
      </c>
      <c r="BR102" t="s">
        <v>1358</v>
      </c>
      <c r="BS102" t="s">
        <v>1371</v>
      </c>
      <c r="BT102" t="s">
        <v>1384</v>
      </c>
      <c r="BU102" t="s">
        <v>1397</v>
      </c>
      <c r="BV102" s="10">
        <v>2920</v>
      </c>
      <c r="BX102" t="s">
        <v>1400</v>
      </c>
      <c r="BY102" t="s">
        <v>1402</v>
      </c>
      <c r="BZ102" s="10">
        <v>1254</v>
      </c>
      <c r="CA102" t="s">
        <v>1404</v>
      </c>
      <c r="CB102" s="10">
        <v>847</v>
      </c>
      <c r="CC102" t="s">
        <v>1406</v>
      </c>
      <c r="CD102" s="10">
        <v>2433</v>
      </c>
      <c r="CF102" s="20" t="s">
        <v>1424</v>
      </c>
      <c r="CG102" s="20" t="s">
        <v>1431</v>
      </c>
      <c r="CH102" s="20" t="s">
        <v>1438</v>
      </c>
      <c r="CI102" s="20" t="s">
        <v>1406</v>
      </c>
      <c r="CJ102" s="20" t="s">
        <v>1634</v>
      </c>
      <c r="CK102" s="22">
        <v>3777</v>
      </c>
      <c r="CL102" s="20" t="s">
        <v>1406</v>
      </c>
      <c r="CM102" s="20" t="s">
        <v>1438</v>
      </c>
      <c r="CN102" s="22">
        <v>1565</v>
      </c>
      <c r="CO102" s="20" t="s">
        <v>1404</v>
      </c>
      <c r="CP102" s="22">
        <v>847</v>
      </c>
      <c r="CQ102" s="20" t="s">
        <v>1406</v>
      </c>
      <c r="CR102" s="22">
        <v>2433</v>
      </c>
      <c r="DI102" t="s">
        <v>386</v>
      </c>
      <c r="DJ102" t="s">
        <v>1478</v>
      </c>
      <c r="DK102" t="s">
        <v>570</v>
      </c>
      <c r="DL102" s="10">
        <v>2273</v>
      </c>
      <c r="DM102" s="20" t="s">
        <v>386</v>
      </c>
      <c r="DN102" s="20" t="s">
        <v>1478</v>
      </c>
      <c r="DO102" s="20" t="s">
        <v>570</v>
      </c>
      <c r="DP102" s="22">
        <v>2273</v>
      </c>
      <c r="DQ102" t="s">
        <v>1124</v>
      </c>
      <c r="DR102" t="s">
        <v>1489</v>
      </c>
      <c r="DS102" t="s">
        <v>1491</v>
      </c>
      <c r="DT102" s="10">
        <v>2302</v>
      </c>
      <c r="DU102" s="20" t="s">
        <v>1124</v>
      </c>
      <c r="DV102" s="20" t="s">
        <v>1489</v>
      </c>
      <c r="DW102" s="20" t="s">
        <v>1491</v>
      </c>
      <c r="DX102" s="22">
        <v>2302</v>
      </c>
      <c r="DY102" t="s">
        <v>1497</v>
      </c>
      <c r="DZ102" t="s">
        <v>1498</v>
      </c>
      <c r="EA102" t="s">
        <v>1499</v>
      </c>
      <c r="EB102" s="10">
        <v>2149</v>
      </c>
      <c r="EC102" s="20" t="s">
        <v>1497</v>
      </c>
      <c r="ED102" s="20" t="s">
        <v>1498</v>
      </c>
      <c r="EE102" s="20" t="s">
        <v>1499</v>
      </c>
      <c r="EF102" s="22">
        <v>2149</v>
      </c>
      <c r="EG102" t="s">
        <v>391</v>
      </c>
      <c r="EH102" t="s">
        <v>218</v>
      </c>
      <c r="EI102" t="s">
        <v>232</v>
      </c>
      <c r="EJ102" t="s">
        <v>1507</v>
      </c>
      <c r="EK102" s="10">
        <v>2772</v>
      </c>
      <c r="EL102" s="20" t="s">
        <v>391</v>
      </c>
      <c r="EM102" s="20" t="s">
        <v>218</v>
      </c>
      <c r="EN102" s="20" t="s">
        <v>232</v>
      </c>
      <c r="EO102" s="20" t="s">
        <v>1507</v>
      </c>
      <c r="EP102" s="22">
        <v>2772</v>
      </c>
      <c r="EQ102" t="s">
        <v>1124</v>
      </c>
      <c r="ER102" t="s">
        <v>1512</v>
      </c>
      <c r="ES102" t="s">
        <v>1491</v>
      </c>
      <c r="ET102" t="s">
        <v>1515</v>
      </c>
      <c r="EU102" s="10">
        <v>2633</v>
      </c>
      <c r="EV102" s="20" t="s">
        <v>1346</v>
      </c>
      <c r="EW102" s="20" t="s">
        <v>1519</v>
      </c>
      <c r="EX102" s="20" t="s">
        <v>1355</v>
      </c>
      <c r="EY102" s="20" t="s">
        <v>709</v>
      </c>
      <c r="EZ102" s="22">
        <v>2932</v>
      </c>
      <c r="FA102" t="s">
        <v>1522</v>
      </c>
      <c r="FB102" t="s">
        <v>1514</v>
      </c>
      <c r="FC102" t="s">
        <v>1523</v>
      </c>
      <c r="FD102" t="s">
        <v>1247</v>
      </c>
      <c r="FE102" s="10">
        <v>2912</v>
      </c>
      <c r="FF102" s="20" t="s">
        <v>1522</v>
      </c>
      <c r="FG102" s="20" t="s">
        <v>1514</v>
      </c>
      <c r="FH102" s="20" t="s">
        <v>1523</v>
      </c>
      <c r="FI102" s="20" t="s">
        <v>1247</v>
      </c>
      <c r="FJ102" s="22">
        <v>2912</v>
      </c>
      <c r="FP102" s="20"/>
      <c r="FQ102" s="20"/>
      <c r="FR102" s="20"/>
      <c r="FS102" s="20"/>
      <c r="FT102" s="20"/>
      <c r="FX102" s="20"/>
      <c r="FY102" s="20"/>
      <c r="FZ102" s="20"/>
      <c r="GC102" s="20"/>
      <c r="GD102" s="20"/>
    </row>
    <row r="103" spans="1:186" x14ac:dyDescent="0.25">
      <c r="A103" s="14">
        <v>2007</v>
      </c>
      <c r="B103" t="s">
        <v>237</v>
      </c>
      <c r="C103" t="s">
        <v>320</v>
      </c>
      <c r="D103" t="s">
        <v>311</v>
      </c>
      <c r="E103" t="s">
        <v>459</v>
      </c>
      <c r="F103" t="s">
        <v>233</v>
      </c>
      <c r="G103" s="10">
        <v>3512</v>
      </c>
      <c r="J103" t="s">
        <v>581</v>
      </c>
      <c r="K103" t="s">
        <v>224</v>
      </c>
      <c r="L103" s="10">
        <v>1442</v>
      </c>
      <c r="N103" t="s">
        <v>706</v>
      </c>
      <c r="O103" s="10">
        <v>750</v>
      </c>
      <c r="P103" t="s">
        <v>459</v>
      </c>
      <c r="Q103" s="10">
        <f>726+724+697</f>
        <v>2147</v>
      </c>
      <c r="T103" s="20" t="s">
        <v>237</v>
      </c>
      <c r="U103" s="20" t="s">
        <v>320</v>
      </c>
      <c r="V103" s="20" t="s">
        <v>311</v>
      </c>
      <c r="W103" s="20" t="s">
        <v>459</v>
      </c>
      <c r="X103" s="20" t="s">
        <v>233</v>
      </c>
      <c r="Y103" s="22">
        <f>3512+66</f>
        <v>3578</v>
      </c>
      <c r="Z103" s="20"/>
      <c r="AA103" s="20"/>
      <c r="AB103" s="20" t="s">
        <v>1036</v>
      </c>
      <c r="AC103" s="20" t="s">
        <v>1085</v>
      </c>
      <c r="AD103" s="22">
        <v>1562</v>
      </c>
      <c r="AE103" s="20"/>
      <c r="AF103" s="20" t="s">
        <v>1128</v>
      </c>
      <c r="AG103" s="22">
        <v>841</v>
      </c>
      <c r="AH103" s="20"/>
      <c r="AI103" s="20" t="s">
        <v>1171</v>
      </c>
      <c r="AJ103" s="22">
        <f>622+671+550+540</f>
        <v>2383</v>
      </c>
      <c r="AL103" t="s">
        <v>1204</v>
      </c>
      <c r="AM103" t="s">
        <v>819</v>
      </c>
      <c r="AN103" t="s">
        <v>861</v>
      </c>
      <c r="AO103" t="s">
        <v>946</v>
      </c>
      <c r="AP103" t="s">
        <v>904</v>
      </c>
      <c r="AQ103" s="10">
        <v>3142</v>
      </c>
      <c r="AU103" s="10"/>
      <c r="AX103" s="10"/>
      <c r="AZ103" s="10"/>
      <c r="BB103" s="20" t="s">
        <v>1204</v>
      </c>
      <c r="BC103" s="20" t="s">
        <v>819</v>
      </c>
      <c r="BD103" s="20" t="s">
        <v>861</v>
      </c>
      <c r="BE103" s="20" t="s">
        <v>946</v>
      </c>
      <c r="BF103" s="20" t="s">
        <v>904</v>
      </c>
      <c r="BG103" s="24">
        <f>3142+567</f>
        <v>3709</v>
      </c>
      <c r="BH103" s="20"/>
      <c r="BI103" s="20"/>
      <c r="BJ103" s="20"/>
      <c r="BK103" s="24"/>
      <c r="BL103" s="20"/>
      <c r="BM103" s="24"/>
      <c r="BN103" s="20"/>
      <c r="BO103" s="22"/>
      <c r="BV103" s="30"/>
      <c r="BZ103" s="30"/>
      <c r="CB103" s="30"/>
      <c r="CD103" s="30"/>
      <c r="CF103" s="20"/>
      <c r="CG103" s="20"/>
      <c r="CH103" s="20"/>
      <c r="CI103" s="20"/>
      <c r="CJ103" s="20"/>
      <c r="CK103" s="24"/>
      <c r="CL103" s="20"/>
      <c r="CM103" s="20"/>
      <c r="CN103" s="22"/>
      <c r="CO103" s="20"/>
      <c r="CP103" s="20"/>
      <c r="CQ103" s="20"/>
      <c r="CR103" s="20"/>
      <c r="DI103" t="s">
        <v>1476</v>
      </c>
      <c r="DJ103" t="s">
        <v>581</v>
      </c>
      <c r="DK103" t="s">
        <v>518</v>
      </c>
      <c r="DL103" s="10">
        <v>2166</v>
      </c>
      <c r="DM103" s="20" t="s">
        <v>1476</v>
      </c>
      <c r="DN103" s="20" t="s">
        <v>581</v>
      </c>
      <c r="DO103" s="20" t="s">
        <v>518</v>
      </c>
      <c r="DP103" s="22">
        <f>2166+42</f>
        <v>2208</v>
      </c>
      <c r="DQ103" t="s">
        <v>1487</v>
      </c>
      <c r="DR103" t="s">
        <v>1490</v>
      </c>
      <c r="DS103" t="s">
        <v>1493</v>
      </c>
      <c r="DT103" s="10">
        <v>1883</v>
      </c>
      <c r="DU103" s="20" t="s">
        <v>1487</v>
      </c>
      <c r="DV103" s="20" t="s">
        <v>1490</v>
      </c>
      <c r="DW103" s="20" t="s">
        <v>1493</v>
      </c>
      <c r="DX103" s="22">
        <f>1883+357</f>
        <v>2240</v>
      </c>
      <c r="EC103" s="20"/>
      <c r="ED103" s="20"/>
      <c r="EE103" s="20"/>
      <c r="EF103" s="20"/>
      <c r="EG103" t="s">
        <v>1504</v>
      </c>
      <c r="EH103" t="s">
        <v>1505</v>
      </c>
      <c r="EI103" t="s">
        <v>1506</v>
      </c>
      <c r="EJ103" t="s">
        <v>578</v>
      </c>
      <c r="EK103" s="10">
        <v>2639</v>
      </c>
      <c r="EL103" s="20" t="s">
        <v>1504</v>
      </c>
      <c r="EM103" s="20" t="s">
        <v>1505</v>
      </c>
      <c r="EN103" s="20" t="s">
        <v>1506</v>
      </c>
      <c r="EO103" s="20" t="s">
        <v>578</v>
      </c>
      <c r="EP103" s="22">
        <f>2639+231</f>
        <v>2870</v>
      </c>
      <c r="EQ103" t="s">
        <v>1247</v>
      </c>
      <c r="ER103" t="s">
        <v>1513</v>
      </c>
      <c r="ES103" t="s">
        <v>1514</v>
      </c>
      <c r="ET103" t="s">
        <v>1516</v>
      </c>
      <c r="EU103" s="10">
        <v>2500</v>
      </c>
      <c r="EV103" s="20" t="s">
        <v>1247</v>
      </c>
      <c r="EW103" s="20" t="s">
        <v>1513</v>
      </c>
      <c r="EX103" s="20" t="s">
        <v>1514</v>
      </c>
      <c r="EY103" s="20" t="s">
        <v>1516</v>
      </c>
      <c r="EZ103" s="22">
        <f>2500+546</f>
        <v>3046</v>
      </c>
      <c r="FF103" s="20"/>
      <c r="FG103" s="20"/>
      <c r="FH103" s="20"/>
      <c r="FI103" s="20"/>
      <c r="FJ103" s="20"/>
      <c r="FK103" s="52" t="s">
        <v>1527</v>
      </c>
      <c r="FL103" s="52" t="s">
        <v>1528</v>
      </c>
      <c r="FM103" t="s">
        <v>707</v>
      </c>
      <c r="FN103" t="s">
        <v>1529</v>
      </c>
      <c r="FO103" s="10">
        <v>2507</v>
      </c>
      <c r="FP103" s="20" t="s">
        <v>1532</v>
      </c>
      <c r="FQ103" s="52" t="s">
        <v>1533</v>
      </c>
      <c r="FR103" s="52" t="s">
        <v>1528</v>
      </c>
      <c r="FS103" s="20" t="s">
        <v>707</v>
      </c>
      <c r="FT103" s="22">
        <v>2891</v>
      </c>
      <c r="FU103" s="52" t="s">
        <v>1535</v>
      </c>
      <c r="FV103" t="s">
        <v>706</v>
      </c>
      <c r="FW103" s="10">
        <v>1272</v>
      </c>
      <c r="FX103" s="52" t="s">
        <v>1535</v>
      </c>
      <c r="FY103" s="20" t="s">
        <v>706</v>
      </c>
      <c r="FZ103" s="22">
        <f>1272+165</f>
        <v>1437</v>
      </c>
      <c r="GC103" s="20"/>
      <c r="GD103" s="20"/>
    </row>
    <row r="104" spans="1:186" x14ac:dyDescent="0.25">
      <c r="A104" s="14">
        <v>2008</v>
      </c>
      <c r="B104" t="s">
        <v>238</v>
      </c>
      <c r="C104" t="s">
        <v>321</v>
      </c>
      <c r="D104" t="s">
        <v>393</v>
      </c>
      <c r="E104" t="s">
        <v>460</v>
      </c>
      <c r="F104" t="s">
        <v>1635</v>
      </c>
      <c r="G104" s="10">
        <v>3635</v>
      </c>
      <c r="J104" t="s">
        <v>223</v>
      </c>
      <c r="K104" t="s">
        <v>462</v>
      </c>
      <c r="L104" s="10">
        <v>1572</v>
      </c>
      <c r="N104" t="s">
        <v>231</v>
      </c>
      <c r="O104" s="10">
        <v>798</v>
      </c>
      <c r="P104" t="s">
        <v>231</v>
      </c>
      <c r="Q104" s="10">
        <f>645+716+798+110</f>
        <v>2269</v>
      </c>
      <c r="T104" s="20"/>
      <c r="U104" s="20"/>
      <c r="V104" s="20"/>
      <c r="W104" s="20"/>
      <c r="X104" s="20"/>
      <c r="Y104" s="22"/>
      <c r="Z104" s="20"/>
      <c r="AA104" s="20"/>
      <c r="AB104" s="20"/>
      <c r="AC104" s="20"/>
      <c r="AD104" s="22"/>
      <c r="AE104" s="20"/>
      <c r="AF104" s="20"/>
      <c r="AG104" s="22"/>
      <c r="AH104" s="20"/>
      <c r="AI104" s="20"/>
      <c r="AJ104" s="22"/>
      <c r="AL104" t="s">
        <v>1205</v>
      </c>
      <c r="AM104" t="s">
        <v>1220</v>
      </c>
      <c r="AN104" t="s">
        <v>1235</v>
      </c>
      <c r="AO104" t="s">
        <v>1247</v>
      </c>
      <c r="AP104" t="s">
        <v>1260</v>
      </c>
      <c r="AQ104" s="10">
        <v>3214</v>
      </c>
      <c r="AS104" t="s">
        <v>1264</v>
      </c>
      <c r="AT104" t="s">
        <v>1268</v>
      </c>
      <c r="AU104" s="10">
        <v>1410</v>
      </c>
      <c r="AW104" t="s">
        <v>1272</v>
      </c>
      <c r="AX104" s="10">
        <v>745</v>
      </c>
      <c r="AY104" t="s">
        <v>245</v>
      </c>
      <c r="AZ104" s="10">
        <f>726+787+675</f>
        <v>2188</v>
      </c>
      <c r="BB104" s="20"/>
      <c r="BC104" s="20"/>
      <c r="BD104" s="20"/>
      <c r="BE104" s="20"/>
      <c r="BF104" s="20"/>
      <c r="BG104" s="24"/>
      <c r="BH104" s="20"/>
      <c r="BI104" s="20"/>
      <c r="BJ104" s="20"/>
      <c r="BK104" s="24"/>
      <c r="BL104" s="20"/>
      <c r="BM104" s="24"/>
      <c r="BN104" s="20"/>
      <c r="BO104" s="22"/>
      <c r="BQ104" t="s">
        <v>1318</v>
      </c>
      <c r="BR104" t="s">
        <v>1304</v>
      </c>
      <c r="BS104" t="s">
        <v>1372</v>
      </c>
      <c r="BT104" t="s">
        <v>1290</v>
      </c>
      <c r="BU104" t="s">
        <v>1398</v>
      </c>
      <c r="BV104" s="10">
        <v>2997</v>
      </c>
      <c r="BX104" t="s">
        <v>1318</v>
      </c>
      <c r="BY104" t="s">
        <v>1304</v>
      </c>
      <c r="BZ104" s="10">
        <v>1332</v>
      </c>
      <c r="CA104" t="s">
        <v>1405</v>
      </c>
      <c r="CB104" s="10">
        <v>660</v>
      </c>
      <c r="CC104" t="s">
        <v>1407</v>
      </c>
      <c r="CD104" s="10">
        <f>631+737+651</f>
        <v>2019</v>
      </c>
      <c r="CF104" s="20"/>
      <c r="CG104" s="20"/>
      <c r="CH104" s="20"/>
      <c r="CI104" s="20"/>
      <c r="CJ104" s="20"/>
      <c r="CK104" s="24"/>
      <c r="CL104" s="20"/>
      <c r="CM104" s="20"/>
      <c r="CN104" s="22"/>
      <c r="CO104" s="20"/>
      <c r="CP104" s="20"/>
      <c r="CQ104" s="20"/>
      <c r="CR104" s="20"/>
      <c r="CS104" t="s">
        <v>1461</v>
      </c>
      <c r="CT104" t="s">
        <v>1462</v>
      </c>
      <c r="CU104" t="s">
        <v>1463</v>
      </c>
      <c r="CV104" t="s">
        <v>1464</v>
      </c>
      <c r="CW104" t="s">
        <v>1465</v>
      </c>
      <c r="CX104" s="10">
        <v>2383</v>
      </c>
      <c r="CZ104" s="52" t="s">
        <v>1466</v>
      </c>
      <c r="DA104" t="s">
        <v>1467</v>
      </c>
      <c r="DB104" s="10">
        <v>1040</v>
      </c>
      <c r="DD104" t="s">
        <v>1468</v>
      </c>
      <c r="DE104" s="10">
        <v>671</v>
      </c>
      <c r="DF104" t="s">
        <v>1469</v>
      </c>
      <c r="DH104" s="10">
        <f>525+534+519</f>
        <v>1578</v>
      </c>
      <c r="DM104" s="20"/>
      <c r="DN104" s="20"/>
      <c r="DO104" s="20"/>
      <c r="DP104" s="20"/>
      <c r="DU104" s="20"/>
      <c r="DV104" s="20"/>
      <c r="DW104" s="20"/>
      <c r="DX104" s="20"/>
      <c r="EC104" s="20"/>
      <c r="ED104" s="20"/>
      <c r="EE104" s="20"/>
      <c r="EF104" s="20"/>
      <c r="EL104" s="20"/>
      <c r="EM104" s="20"/>
      <c r="EN104" s="20"/>
      <c r="EO104" s="20"/>
      <c r="EP104" s="20"/>
      <c r="EV104" s="20"/>
      <c r="EW104" s="20"/>
      <c r="EX104" s="20"/>
      <c r="EY104" s="20"/>
      <c r="EZ104" s="20"/>
      <c r="FF104" s="20"/>
      <c r="FG104" s="20"/>
      <c r="FH104" s="20"/>
      <c r="FI104" s="20"/>
      <c r="FJ104" s="20"/>
      <c r="FP104" s="20"/>
      <c r="FQ104" s="20"/>
      <c r="FR104" s="20"/>
      <c r="FS104" s="20"/>
      <c r="FT104" s="20"/>
      <c r="FX104" s="20"/>
      <c r="FY104" s="20"/>
      <c r="FZ104" s="20"/>
      <c r="GC104" s="20"/>
      <c r="GD104" s="20"/>
    </row>
    <row r="105" spans="1:186" x14ac:dyDescent="0.25">
      <c r="A105" s="14">
        <v>2009</v>
      </c>
      <c r="B105" t="s">
        <v>228</v>
      </c>
      <c r="C105" t="s">
        <v>322</v>
      </c>
      <c r="D105" t="s">
        <v>243</v>
      </c>
      <c r="E105" t="s">
        <v>459</v>
      </c>
      <c r="F105" t="s">
        <v>311</v>
      </c>
      <c r="G105" s="10">
        <v>3206</v>
      </c>
      <c r="J105" t="s">
        <v>244</v>
      </c>
      <c r="K105" t="s">
        <v>639</v>
      </c>
      <c r="L105" s="10">
        <v>1511</v>
      </c>
      <c r="N105" t="s">
        <v>707</v>
      </c>
      <c r="O105" s="10">
        <v>752</v>
      </c>
      <c r="P105" t="s">
        <v>244</v>
      </c>
      <c r="Q105" s="10">
        <f>685+782+675</f>
        <v>2142</v>
      </c>
      <c r="T105" s="20" t="s">
        <v>819</v>
      </c>
      <c r="U105" s="20" t="s">
        <v>861</v>
      </c>
      <c r="V105" s="20" t="s">
        <v>904</v>
      </c>
      <c r="W105" s="20" t="s">
        <v>946</v>
      </c>
      <c r="X105" s="20" t="s">
        <v>735</v>
      </c>
      <c r="Y105" s="22">
        <f>2971+297</f>
        <v>3268</v>
      </c>
      <c r="Z105" s="20"/>
      <c r="AA105" s="20"/>
      <c r="AB105" s="20" t="s">
        <v>244</v>
      </c>
      <c r="AC105" s="20" t="s">
        <v>639</v>
      </c>
      <c r="AD105" s="22">
        <v>1511</v>
      </c>
      <c r="AE105" s="20"/>
      <c r="AF105" s="20" t="s">
        <v>707</v>
      </c>
      <c r="AG105" s="22">
        <v>752</v>
      </c>
      <c r="AH105" s="20"/>
      <c r="AI105" s="20" t="s">
        <v>244</v>
      </c>
      <c r="AJ105" s="22">
        <f>685+782+675</f>
        <v>2142</v>
      </c>
      <c r="AL105" t="s">
        <v>1206</v>
      </c>
      <c r="AM105" t="s">
        <v>1221</v>
      </c>
      <c r="AN105" t="s">
        <v>1236</v>
      </c>
      <c r="AO105" t="s">
        <v>1248</v>
      </c>
      <c r="AP105" t="s">
        <v>1261</v>
      </c>
      <c r="AQ105" s="10">
        <v>2806</v>
      </c>
      <c r="AS105" t="s">
        <v>1265</v>
      </c>
      <c r="AT105" t="s">
        <v>1269</v>
      </c>
      <c r="AU105" s="10">
        <v>1387</v>
      </c>
      <c r="AW105" t="s">
        <v>1273</v>
      </c>
      <c r="AX105" s="10">
        <v>635</v>
      </c>
      <c r="AY105" t="s">
        <v>1275</v>
      </c>
      <c r="AZ105" s="10">
        <f>582+700+537</f>
        <v>1819</v>
      </c>
      <c r="BB105" s="20" t="s">
        <v>1289</v>
      </c>
      <c r="BC105" s="20" t="s">
        <v>1297</v>
      </c>
      <c r="BD105" s="20" t="s">
        <v>1303</v>
      </c>
      <c r="BE105" s="20" t="s">
        <v>1310</v>
      </c>
      <c r="BF105" s="20" t="s">
        <v>1317</v>
      </c>
      <c r="BG105" s="22">
        <f>2571+771</f>
        <v>3342</v>
      </c>
      <c r="BH105" s="20"/>
      <c r="BI105" s="20" t="s">
        <v>1265</v>
      </c>
      <c r="BJ105" s="20" t="s">
        <v>1269</v>
      </c>
      <c r="BK105" s="22">
        <f>1387+234</f>
        <v>1621</v>
      </c>
      <c r="BL105" s="20" t="s">
        <v>1273</v>
      </c>
      <c r="BM105" s="22">
        <f>635+102</f>
        <v>737</v>
      </c>
      <c r="BN105" s="20" t="s">
        <v>1275</v>
      </c>
      <c r="BO105" s="22">
        <f>582+700+537+315</f>
        <v>2134</v>
      </c>
      <c r="BQ105" t="s">
        <v>511</v>
      </c>
      <c r="BR105" s="52" t="s">
        <v>1359</v>
      </c>
      <c r="BS105" t="s">
        <v>1373</v>
      </c>
      <c r="BT105" t="s">
        <v>1385</v>
      </c>
      <c r="BU105" t="s">
        <v>1399</v>
      </c>
      <c r="BV105" s="10">
        <v>2868</v>
      </c>
      <c r="BX105" s="52" t="s">
        <v>1401</v>
      </c>
      <c r="BY105" t="s">
        <v>1403</v>
      </c>
      <c r="BZ105" s="10">
        <v>1170</v>
      </c>
      <c r="CF105" s="52" t="s">
        <v>1401</v>
      </c>
      <c r="CG105" s="52" t="s">
        <v>1432</v>
      </c>
      <c r="CH105" s="20" t="s">
        <v>1439</v>
      </c>
      <c r="CI105" s="20" t="s">
        <v>1447</v>
      </c>
      <c r="CJ105" s="20" t="s">
        <v>1403</v>
      </c>
      <c r="CK105" s="22">
        <v>2868</v>
      </c>
      <c r="CL105" s="20" t="s">
        <v>1456</v>
      </c>
      <c r="CM105" s="20" t="s">
        <v>1458</v>
      </c>
      <c r="CN105" s="22">
        <f>873+486</f>
        <v>1359</v>
      </c>
      <c r="CO105" s="20"/>
      <c r="CP105" s="20"/>
      <c r="CQ105" s="20"/>
      <c r="CR105" s="20"/>
      <c r="DM105" s="20"/>
      <c r="DN105" s="20"/>
      <c r="DO105" s="20"/>
      <c r="DP105" s="20"/>
      <c r="DU105" s="20"/>
      <c r="DV105" s="20"/>
      <c r="DW105" s="20"/>
      <c r="DX105" s="20"/>
      <c r="EC105" s="20"/>
      <c r="ED105" s="20"/>
      <c r="EE105" s="20"/>
      <c r="EF105" s="20"/>
      <c r="EL105" s="20"/>
      <c r="EM105" s="20"/>
      <c r="EN105" s="20"/>
      <c r="EO105" s="20"/>
      <c r="EP105" s="20"/>
      <c r="EV105" s="20"/>
      <c r="EW105" s="20"/>
      <c r="EX105" s="20"/>
      <c r="EY105" s="20"/>
      <c r="EZ105" s="20"/>
      <c r="FF105" s="20"/>
      <c r="FG105" s="20"/>
      <c r="FH105" s="20"/>
      <c r="FI105" s="20"/>
      <c r="FJ105" s="20"/>
      <c r="FP105" s="20"/>
      <c r="FQ105" s="20"/>
      <c r="FR105" s="20"/>
      <c r="FS105" s="20"/>
      <c r="FT105" s="20"/>
      <c r="FX105" s="20"/>
      <c r="FY105" s="20"/>
      <c r="FZ105" s="20"/>
      <c r="GC105" s="20"/>
      <c r="GD105" s="20"/>
    </row>
    <row r="106" spans="1:186" x14ac:dyDescent="0.25">
      <c r="A106" s="14">
        <v>2010</v>
      </c>
      <c r="B106" t="s">
        <v>239</v>
      </c>
      <c r="C106" t="s">
        <v>323</v>
      </c>
      <c r="D106" t="s">
        <v>394</v>
      </c>
      <c r="E106" t="s">
        <v>461</v>
      </c>
      <c r="F106" t="s">
        <v>519</v>
      </c>
      <c r="G106" s="10">
        <v>3244</v>
      </c>
      <c r="J106" t="s">
        <v>519</v>
      </c>
      <c r="K106" t="s">
        <v>323</v>
      </c>
      <c r="L106" s="10">
        <v>1350</v>
      </c>
      <c r="N106" s="61" t="s">
        <v>708</v>
      </c>
      <c r="O106" s="10">
        <v>767</v>
      </c>
      <c r="P106" t="s">
        <v>459</v>
      </c>
      <c r="Q106" s="10">
        <f>682+781+637</f>
        <v>2100</v>
      </c>
      <c r="T106" s="20" t="s">
        <v>239</v>
      </c>
      <c r="U106" s="20" t="s">
        <v>323</v>
      </c>
      <c r="V106" s="20" t="s">
        <v>394</v>
      </c>
      <c r="W106" s="20" t="s">
        <v>461</v>
      </c>
      <c r="X106" s="20" t="s">
        <v>519</v>
      </c>
      <c r="Y106" s="22">
        <f>3244+204</f>
        <v>3448</v>
      </c>
      <c r="Z106" s="20"/>
      <c r="AA106" s="20"/>
      <c r="AB106" s="20" t="s">
        <v>519</v>
      </c>
      <c r="AC106" s="20" t="s">
        <v>323</v>
      </c>
      <c r="AD106" s="22">
        <f>1350+60</f>
        <v>1410</v>
      </c>
      <c r="AE106" s="20"/>
      <c r="AF106" s="20" t="s">
        <v>239</v>
      </c>
      <c r="AG106" s="22">
        <f>767+51</f>
        <v>818</v>
      </c>
      <c r="AH106" s="20"/>
      <c r="AI106" s="20" t="s">
        <v>239</v>
      </c>
      <c r="AJ106" s="22">
        <f>767+598+695+153</f>
        <v>2213</v>
      </c>
      <c r="AL106" t="s">
        <v>1207</v>
      </c>
      <c r="AM106" t="s">
        <v>1222</v>
      </c>
      <c r="AN106" t="s">
        <v>1237</v>
      </c>
      <c r="AO106" t="s">
        <v>1249</v>
      </c>
      <c r="AP106" t="s">
        <v>1262</v>
      </c>
      <c r="AQ106" s="30">
        <v>2905</v>
      </c>
      <c r="AS106" t="s">
        <v>1266</v>
      </c>
      <c r="AT106" t="s">
        <v>1270</v>
      </c>
      <c r="AU106" s="30">
        <f>1197</f>
        <v>1197</v>
      </c>
      <c r="AW106" t="s">
        <v>1274</v>
      </c>
      <c r="AX106" s="30">
        <v>610</v>
      </c>
      <c r="AY106" t="s">
        <v>1276</v>
      </c>
      <c r="AZ106" s="10">
        <f>585+580+563</f>
        <v>1728</v>
      </c>
      <c r="BB106" s="20" t="s">
        <v>1290</v>
      </c>
      <c r="BC106" s="20" t="s">
        <v>1298</v>
      </c>
      <c r="BD106" s="20" t="s">
        <v>1304</v>
      </c>
      <c r="BE106" s="20" t="s">
        <v>1311</v>
      </c>
      <c r="BF106" s="20" t="s">
        <v>1318</v>
      </c>
      <c r="BG106" s="22">
        <f>2687+756</f>
        <v>3443</v>
      </c>
      <c r="BH106" s="20"/>
      <c r="BI106" s="20" t="s">
        <v>1266</v>
      </c>
      <c r="BJ106" s="20" t="s">
        <v>1270</v>
      </c>
      <c r="BK106" s="22">
        <f>1197+204</f>
        <v>1401</v>
      </c>
      <c r="BL106" s="20" t="s">
        <v>1320</v>
      </c>
      <c r="BM106" s="22">
        <f>558+285</f>
        <v>843</v>
      </c>
      <c r="BN106" s="20" t="s">
        <v>1276</v>
      </c>
      <c r="BO106" s="22">
        <f>585+580+563+477</f>
        <v>2205</v>
      </c>
      <c r="BQ106" t="s">
        <v>243</v>
      </c>
      <c r="BR106" s="52" t="s">
        <v>1360</v>
      </c>
      <c r="BS106" t="s">
        <v>467</v>
      </c>
      <c r="BT106" t="s">
        <v>311</v>
      </c>
      <c r="BU106" t="s">
        <v>459</v>
      </c>
      <c r="BV106" s="10">
        <v>3377</v>
      </c>
      <c r="BX106" s="52" t="s">
        <v>1360</v>
      </c>
      <c r="BY106" t="s">
        <v>467</v>
      </c>
      <c r="BZ106" s="10">
        <v>1247</v>
      </c>
      <c r="CF106" s="52" t="s">
        <v>1425</v>
      </c>
      <c r="CG106" s="20" t="s">
        <v>1433</v>
      </c>
      <c r="CH106" s="52" t="s">
        <v>1440</v>
      </c>
      <c r="CI106" s="20" t="s">
        <v>1448</v>
      </c>
      <c r="CJ106" s="20" t="s">
        <v>1455</v>
      </c>
      <c r="CK106" s="22">
        <f>2441+960</f>
        <v>3401</v>
      </c>
      <c r="CL106" s="52" t="s">
        <v>1457</v>
      </c>
      <c r="CM106" s="20" t="s">
        <v>1276</v>
      </c>
      <c r="CN106" s="22">
        <f>1080+351</f>
        <v>1431</v>
      </c>
      <c r="CO106" s="20"/>
      <c r="CP106" s="20"/>
      <c r="CQ106" s="20"/>
      <c r="CR106" s="20"/>
      <c r="DM106" s="20"/>
      <c r="DN106" s="20"/>
      <c r="DO106" s="20"/>
      <c r="DP106" s="20"/>
      <c r="DU106" s="20"/>
      <c r="DV106" s="20"/>
      <c r="DW106" s="20"/>
      <c r="DX106" s="20"/>
      <c r="EC106" s="20"/>
      <c r="ED106" s="20"/>
      <c r="EE106" s="20"/>
      <c r="EF106" s="20"/>
      <c r="EL106" s="20"/>
      <c r="EM106" s="20"/>
      <c r="EN106" s="20"/>
      <c r="EO106" s="20"/>
      <c r="EP106" s="20"/>
      <c r="EV106" s="20"/>
      <c r="EW106" s="20"/>
      <c r="EX106" s="20"/>
      <c r="EY106" s="20"/>
      <c r="EZ106" s="20"/>
      <c r="FF106" s="20"/>
      <c r="FG106" s="20"/>
      <c r="FH106" s="20"/>
      <c r="FI106" s="20"/>
      <c r="FJ106" s="20"/>
      <c r="FP106" s="20"/>
      <c r="FQ106" s="20"/>
      <c r="FR106" s="20"/>
      <c r="FS106" s="20"/>
      <c r="FT106" s="20"/>
      <c r="FX106" s="20"/>
      <c r="FY106" s="20"/>
      <c r="FZ106" s="20"/>
      <c r="GC106" s="20"/>
      <c r="GD106" s="20"/>
    </row>
    <row r="107" spans="1:186" x14ac:dyDescent="0.25">
      <c r="A107" s="14">
        <v>2011</v>
      </c>
      <c r="B107" t="s">
        <v>240</v>
      </c>
      <c r="C107" t="s">
        <v>324</v>
      </c>
      <c r="D107" t="s">
        <v>321</v>
      </c>
      <c r="E107" t="s">
        <v>460</v>
      </c>
      <c r="F107" t="s">
        <v>518</v>
      </c>
      <c r="G107" s="10">
        <v>3169</v>
      </c>
      <c r="J107" t="s">
        <v>582</v>
      </c>
      <c r="K107" t="s">
        <v>640</v>
      </c>
      <c r="L107" s="10">
        <v>1269</v>
      </c>
      <c r="N107" t="s">
        <v>709</v>
      </c>
      <c r="O107" s="10">
        <v>707</v>
      </c>
      <c r="P107" t="s">
        <v>735</v>
      </c>
      <c r="Q107" s="10">
        <v>1993</v>
      </c>
      <c r="T107" s="20" t="s">
        <v>240</v>
      </c>
      <c r="U107" s="20" t="s">
        <v>324</v>
      </c>
      <c r="V107" s="20" t="s">
        <v>321</v>
      </c>
      <c r="W107" s="20" t="s">
        <v>460</v>
      </c>
      <c r="X107" s="20" t="s">
        <v>518</v>
      </c>
      <c r="Y107" s="22">
        <f>3169+9</f>
        <v>3178</v>
      </c>
      <c r="Z107" s="20"/>
      <c r="AA107" s="20"/>
      <c r="AB107" s="20" t="s">
        <v>1037</v>
      </c>
      <c r="AC107" s="20" t="s">
        <v>1086</v>
      </c>
      <c r="AD107" s="22">
        <f>1004+375</f>
        <v>1379</v>
      </c>
      <c r="AE107" s="20"/>
      <c r="AF107" s="20" t="s">
        <v>709</v>
      </c>
      <c r="AG107" s="22">
        <f>707+30</f>
        <v>737</v>
      </c>
      <c r="AH107" s="20"/>
      <c r="AI107" s="20" t="s">
        <v>735</v>
      </c>
      <c r="AJ107" s="22">
        <f>644+624+725</f>
        <v>1993</v>
      </c>
      <c r="AQ107" s="30"/>
      <c r="AU107" s="30"/>
      <c r="AX107" s="3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DM107" s="20"/>
      <c r="DN107" s="20"/>
      <c r="DO107" s="20"/>
      <c r="DP107" s="20"/>
      <c r="DU107" s="20"/>
      <c r="DV107" s="20"/>
      <c r="DW107" s="20"/>
      <c r="DX107" s="20"/>
      <c r="EC107" s="20"/>
      <c r="ED107" s="20"/>
      <c r="EE107" s="20"/>
      <c r="EF107" s="20"/>
      <c r="EL107" s="20"/>
      <c r="EM107" s="20"/>
      <c r="EN107" s="20"/>
      <c r="EO107" s="20"/>
      <c r="EP107" s="20"/>
      <c r="EV107" s="20"/>
      <c r="EW107" s="20"/>
      <c r="EX107" s="20"/>
      <c r="EY107" s="20"/>
      <c r="EZ107" s="20"/>
      <c r="FF107" s="20"/>
      <c r="FG107" s="20"/>
      <c r="FH107" s="20"/>
      <c r="FI107" s="20"/>
      <c r="FJ107" s="20"/>
      <c r="FP107" s="20"/>
      <c r="FQ107" s="20"/>
      <c r="FR107" s="20"/>
      <c r="FS107" s="20"/>
      <c r="FT107" s="20"/>
      <c r="FX107" s="20"/>
      <c r="FY107" s="20"/>
      <c r="FZ107" s="20"/>
      <c r="GC107" s="20"/>
      <c r="GD107" s="20"/>
    </row>
    <row r="108" spans="1:186" x14ac:dyDescent="0.25">
      <c r="A108" s="14">
        <v>2012</v>
      </c>
      <c r="B108" t="s">
        <v>240</v>
      </c>
      <c r="C108" t="s">
        <v>325</v>
      </c>
      <c r="D108" t="s">
        <v>232</v>
      </c>
      <c r="E108" t="s">
        <v>462</v>
      </c>
      <c r="F108" t="s">
        <v>465</v>
      </c>
      <c r="G108" s="10">
        <v>3161</v>
      </c>
      <c r="J108" t="s">
        <v>243</v>
      </c>
      <c r="K108" t="s">
        <v>468</v>
      </c>
      <c r="L108" s="10">
        <v>1340</v>
      </c>
      <c r="N108" t="s">
        <v>710</v>
      </c>
      <c r="O108" s="10">
        <v>695</v>
      </c>
      <c r="P108" t="s">
        <v>235</v>
      </c>
      <c r="Q108" s="10">
        <f>742+642+649</f>
        <v>2033</v>
      </c>
      <c r="T108" s="20" t="s">
        <v>820</v>
      </c>
      <c r="U108" s="20" t="s">
        <v>862</v>
      </c>
      <c r="V108" s="20" t="s">
        <v>905</v>
      </c>
      <c r="W108" s="20" t="s">
        <v>947</v>
      </c>
      <c r="X108" s="20" t="s">
        <v>987</v>
      </c>
      <c r="Y108" s="22">
        <f>2303+1005</f>
        <v>3308</v>
      </c>
      <c r="Z108" s="20"/>
      <c r="AA108" s="20"/>
      <c r="AB108" s="20" t="s">
        <v>243</v>
      </c>
      <c r="AC108" s="20" t="s">
        <v>468</v>
      </c>
      <c r="AD108" s="22">
        <f>1340</f>
        <v>1340</v>
      </c>
      <c r="AE108" s="20"/>
      <c r="AF108" s="20" t="s">
        <v>1129</v>
      </c>
      <c r="AG108" s="22">
        <f>634+113</f>
        <v>747</v>
      </c>
      <c r="AH108" s="20"/>
      <c r="AI108" s="20" t="s">
        <v>1172</v>
      </c>
      <c r="AJ108" s="22">
        <f>517+479+472+615</f>
        <v>2083</v>
      </c>
      <c r="AQ108" s="30"/>
      <c r="AU108" s="30"/>
      <c r="AX108" s="3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DM108" s="20"/>
      <c r="DN108" s="20"/>
      <c r="DO108" s="20"/>
      <c r="DP108" s="20"/>
      <c r="DU108" s="20"/>
      <c r="DV108" s="20"/>
      <c r="DW108" s="20"/>
      <c r="DX108" s="20"/>
      <c r="EC108" s="20"/>
      <c r="ED108" s="20"/>
      <c r="EE108" s="20"/>
      <c r="EF108" s="20"/>
      <c r="EL108" s="20"/>
      <c r="EM108" s="20"/>
      <c r="EN108" s="20"/>
      <c r="EO108" s="20"/>
      <c r="EP108" s="20"/>
      <c r="EV108" s="20"/>
      <c r="EW108" s="20"/>
      <c r="EX108" s="20"/>
      <c r="EY108" s="20"/>
      <c r="EZ108" s="20"/>
      <c r="FF108" s="20"/>
      <c r="FG108" s="20"/>
      <c r="FH108" s="20"/>
      <c r="FI108" s="20"/>
      <c r="FJ108" s="20"/>
      <c r="FP108" s="20"/>
      <c r="FQ108" s="20"/>
      <c r="FR108" s="20"/>
      <c r="FS108" s="20"/>
      <c r="FT108" s="20"/>
      <c r="FX108" s="20"/>
      <c r="FY108" s="20"/>
      <c r="FZ108" s="20"/>
      <c r="GC108" s="20"/>
      <c r="GD108" s="20"/>
    </row>
    <row r="109" spans="1:186" x14ac:dyDescent="0.25">
      <c r="A109" s="14">
        <v>2013</v>
      </c>
      <c r="B109" t="s">
        <v>241</v>
      </c>
      <c r="C109" t="s">
        <v>245</v>
      </c>
      <c r="D109" t="s">
        <v>395</v>
      </c>
      <c r="E109" t="s">
        <v>463</v>
      </c>
      <c r="F109" t="s">
        <v>520</v>
      </c>
      <c r="G109" s="10">
        <v>3417</v>
      </c>
      <c r="J109" t="s">
        <v>583</v>
      </c>
      <c r="K109" t="s">
        <v>397</v>
      </c>
      <c r="L109" s="10">
        <v>1375</v>
      </c>
      <c r="N109" t="s">
        <v>321</v>
      </c>
      <c r="O109" s="10">
        <v>757</v>
      </c>
      <c r="P109" t="s">
        <v>463</v>
      </c>
      <c r="Q109" s="10">
        <f>780+666+709</f>
        <v>2155</v>
      </c>
      <c r="T109" s="20" t="s">
        <v>241</v>
      </c>
      <c r="U109" s="20" t="s">
        <v>245</v>
      </c>
      <c r="V109" s="20" t="s">
        <v>395</v>
      </c>
      <c r="W109" s="20" t="s">
        <v>463</v>
      </c>
      <c r="X109" s="20" t="s">
        <v>520</v>
      </c>
      <c r="Y109" s="22">
        <f>3417+5</f>
        <v>3422</v>
      </c>
      <c r="Z109" s="20"/>
      <c r="AA109" s="20"/>
      <c r="AB109" s="20" t="s">
        <v>583</v>
      </c>
      <c r="AC109" s="20" t="s">
        <v>397</v>
      </c>
      <c r="AD109" s="22">
        <f>1375+96</f>
        <v>1471</v>
      </c>
      <c r="AE109" s="20"/>
      <c r="AF109" s="20" t="s">
        <v>1130</v>
      </c>
      <c r="AG109" s="22">
        <f>658+129</f>
        <v>787</v>
      </c>
      <c r="AH109" s="20"/>
      <c r="AI109" s="20" t="s">
        <v>1173</v>
      </c>
      <c r="AJ109" s="22">
        <f>678+704+626+201</f>
        <v>2209</v>
      </c>
      <c r="AQ109" s="30"/>
      <c r="AU109" s="30"/>
      <c r="AX109" s="3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DM109" s="20"/>
      <c r="DN109" s="20"/>
      <c r="DO109" s="20"/>
      <c r="DP109" s="20"/>
      <c r="DU109" s="20"/>
      <c r="DV109" s="20"/>
      <c r="DW109" s="20"/>
      <c r="DX109" s="20"/>
      <c r="EC109" s="20"/>
      <c r="ED109" s="20"/>
      <c r="EE109" s="20"/>
      <c r="EF109" s="20"/>
      <c r="EL109" s="20"/>
      <c r="EM109" s="20"/>
      <c r="EN109" s="20"/>
      <c r="EO109" s="20"/>
      <c r="EP109" s="20"/>
      <c r="EV109" s="20"/>
      <c r="EW109" s="20"/>
      <c r="EX109" s="20"/>
      <c r="EY109" s="20"/>
      <c r="EZ109" s="20"/>
      <c r="FF109" s="20"/>
      <c r="FG109" s="20"/>
      <c r="FH109" s="20"/>
      <c r="FI109" s="20"/>
      <c r="FJ109" s="20"/>
      <c r="FP109" s="20"/>
      <c r="FQ109" s="20"/>
      <c r="FR109" s="20"/>
      <c r="FS109" s="20"/>
      <c r="FT109" s="20"/>
      <c r="FX109" s="20"/>
      <c r="FY109" s="20"/>
      <c r="FZ109" s="20"/>
      <c r="GC109" s="20"/>
      <c r="GD109" s="20"/>
    </row>
    <row r="110" spans="1:186" x14ac:dyDescent="0.25">
      <c r="A110" s="14">
        <v>2014</v>
      </c>
      <c r="B110" t="s">
        <v>242</v>
      </c>
      <c r="C110" t="s">
        <v>326</v>
      </c>
      <c r="D110" t="s">
        <v>396</v>
      </c>
      <c r="E110" t="s">
        <v>464</v>
      </c>
      <c r="F110" t="s">
        <v>235</v>
      </c>
      <c r="G110" s="10">
        <v>3413</v>
      </c>
      <c r="J110" s="52" t="s">
        <v>584</v>
      </c>
      <c r="K110" t="s">
        <v>467</v>
      </c>
      <c r="L110" s="10">
        <v>1401</v>
      </c>
      <c r="N110" t="s">
        <v>711</v>
      </c>
      <c r="O110" s="10">
        <v>782</v>
      </c>
      <c r="P110" t="s">
        <v>311</v>
      </c>
      <c r="Q110" s="10">
        <f>752+707+744</f>
        <v>2203</v>
      </c>
      <c r="T110" s="20" t="s">
        <v>242</v>
      </c>
      <c r="U110" s="20" t="s">
        <v>326</v>
      </c>
      <c r="V110" s="20" t="s">
        <v>396</v>
      </c>
      <c r="W110" s="20" t="s">
        <v>464</v>
      </c>
      <c r="X110" s="20" t="s">
        <v>235</v>
      </c>
      <c r="Y110" s="22">
        <f>3413+34</f>
        <v>3447</v>
      </c>
      <c r="Z110" s="20"/>
      <c r="AA110" s="20"/>
      <c r="AB110" s="20" t="s">
        <v>1038</v>
      </c>
      <c r="AC110" s="20" t="s">
        <v>1087</v>
      </c>
      <c r="AD110" s="22">
        <f>1415+209</f>
        <v>1624</v>
      </c>
      <c r="AE110" s="20"/>
      <c r="AF110" s="20" t="s">
        <v>711</v>
      </c>
      <c r="AG110" s="22">
        <f>782+5</f>
        <v>787</v>
      </c>
      <c r="AH110" s="20"/>
      <c r="AI110" s="20" t="s">
        <v>1087</v>
      </c>
      <c r="AJ110" s="22">
        <f>583+787+669+249</f>
        <v>2288</v>
      </c>
      <c r="AQ110" s="30"/>
      <c r="AU110" s="30"/>
      <c r="AX110" s="3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DM110" s="20"/>
      <c r="DN110" s="20"/>
      <c r="DO110" s="20"/>
      <c r="DP110" s="20"/>
      <c r="DU110" s="20"/>
      <c r="DV110" s="20"/>
      <c r="DW110" s="20"/>
      <c r="DX110" s="20"/>
      <c r="EC110" s="20"/>
      <c r="ED110" s="20"/>
      <c r="EE110" s="20"/>
      <c r="EF110" s="20"/>
      <c r="EL110" s="20"/>
      <c r="EM110" s="20"/>
      <c r="EN110" s="20"/>
      <c r="EO110" s="20"/>
      <c r="EP110" s="20"/>
      <c r="EV110" s="20"/>
      <c r="EW110" s="20"/>
      <c r="EX110" s="20"/>
      <c r="EY110" s="20"/>
      <c r="EZ110" s="20"/>
      <c r="FF110" s="20"/>
      <c r="FG110" s="20"/>
      <c r="FH110" s="20"/>
      <c r="FI110" s="20"/>
      <c r="FJ110" s="20"/>
      <c r="FP110" s="20"/>
      <c r="FQ110" s="20"/>
      <c r="FR110" s="20"/>
      <c r="FS110" s="20"/>
      <c r="FT110" s="20"/>
      <c r="FX110" s="20"/>
      <c r="FY110" s="20"/>
      <c r="FZ110" s="20"/>
      <c r="GC110" s="20"/>
      <c r="GD110" s="20"/>
    </row>
    <row r="111" spans="1:186" x14ac:dyDescent="0.25">
      <c r="A111" s="14">
        <v>2015</v>
      </c>
      <c r="B111" t="s">
        <v>243</v>
      </c>
      <c r="C111" t="s">
        <v>247</v>
      </c>
      <c r="D111" t="s">
        <v>397</v>
      </c>
      <c r="E111" t="s">
        <v>465</v>
      </c>
      <c r="F111" t="s">
        <v>459</v>
      </c>
      <c r="G111" s="10">
        <v>3376</v>
      </c>
      <c r="J111" t="s">
        <v>223</v>
      </c>
      <c r="K111" t="s">
        <v>520</v>
      </c>
      <c r="L111" s="10">
        <v>1433</v>
      </c>
      <c r="N111" t="s">
        <v>712</v>
      </c>
      <c r="O111" s="10">
        <v>810</v>
      </c>
      <c r="P111" t="s">
        <v>235</v>
      </c>
      <c r="Q111" s="10">
        <f>799+777+711</f>
        <v>2287</v>
      </c>
      <c r="T111" s="20" t="s">
        <v>243</v>
      </c>
      <c r="U111" s="20" t="s">
        <v>247</v>
      </c>
      <c r="V111" s="20" t="s">
        <v>397</v>
      </c>
      <c r="W111" s="20" t="s">
        <v>465</v>
      </c>
      <c r="X111" s="20" t="s">
        <v>459</v>
      </c>
      <c r="Y111" s="22">
        <v>3376</v>
      </c>
      <c r="Z111" s="20"/>
      <c r="AA111" s="20"/>
      <c r="AB111" s="20" t="s">
        <v>223</v>
      </c>
      <c r="AC111" s="20" t="s">
        <v>520</v>
      </c>
      <c r="AD111" s="22">
        <v>1433</v>
      </c>
      <c r="AE111" s="20"/>
      <c r="AF111" s="20" t="s">
        <v>712</v>
      </c>
      <c r="AG111" s="22">
        <v>810</v>
      </c>
      <c r="AH111" s="20"/>
      <c r="AI111" s="20" t="s">
        <v>235</v>
      </c>
      <c r="AJ111" s="22">
        <f>799+777+711</f>
        <v>2287</v>
      </c>
      <c r="AQ111" s="30"/>
      <c r="AU111" s="30"/>
      <c r="AX111" s="3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DM111" s="20"/>
      <c r="DN111" s="20"/>
      <c r="DO111" s="20"/>
      <c r="DP111" s="20"/>
      <c r="DU111" s="20"/>
      <c r="DV111" s="20"/>
      <c r="DW111" s="20"/>
      <c r="DX111" s="20"/>
      <c r="EC111" s="20"/>
      <c r="ED111" s="20"/>
      <c r="EE111" s="20"/>
      <c r="EF111" s="20"/>
      <c r="EL111" s="20"/>
      <c r="EM111" s="20"/>
      <c r="EN111" s="20"/>
      <c r="EO111" s="20"/>
      <c r="EP111" s="20"/>
      <c r="EV111" s="20"/>
      <c r="EW111" s="20"/>
      <c r="EX111" s="20"/>
      <c r="EY111" s="20"/>
      <c r="EZ111" s="20"/>
      <c r="FF111" s="20"/>
      <c r="FG111" s="20"/>
      <c r="FH111" s="20"/>
      <c r="FI111" s="20"/>
      <c r="FJ111" s="20"/>
      <c r="FP111" s="20"/>
      <c r="FQ111" s="20"/>
      <c r="FR111" s="20"/>
      <c r="FS111" s="20"/>
      <c r="FT111" s="20"/>
      <c r="FX111" s="20"/>
      <c r="FY111" s="20"/>
      <c r="FZ111" s="20"/>
      <c r="GC111" s="20"/>
      <c r="GD111" s="20"/>
    </row>
    <row r="112" spans="1:186" x14ac:dyDescent="0.25">
      <c r="A112" s="14">
        <v>2016</v>
      </c>
      <c r="B112" t="s">
        <v>244</v>
      </c>
      <c r="C112" t="s">
        <v>238</v>
      </c>
      <c r="D112" t="s">
        <v>232</v>
      </c>
      <c r="E112" t="s">
        <v>466</v>
      </c>
      <c r="F112" t="s">
        <v>240</v>
      </c>
      <c r="G112" s="10">
        <v>3317</v>
      </c>
      <c r="J112" t="s">
        <v>585</v>
      </c>
      <c r="K112" t="s">
        <v>245</v>
      </c>
      <c r="L112" s="10">
        <v>1402</v>
      </c>
      <c r="N112" t="s">
        <v>245</v>
      </c>
      <c r="O112" s="10">
        <v>752</v>
      </c>
      <c r="P112" t="s">
        <v>245</v>
      </c>
      <c r="Q112" s="10">
        <f>682+752+717</f>
        <v>2151</v>
      </c>
      <c r="T112" s="20" t="s">
        <v>244</v>
      </c>
      <c r="U112" s="20" t="s">
        <v>238</v>
      </c>
      <c r="V112" s="20" t="s">
        <v>232</v>
      </c>
      <c r="W112" s="20" t="s">
        <v>466</v>
      </c>
      <c r="X112" s="20" t="s">
        <v>240</v>
      </c>
      <c r="Y112" s="22">
        <f>3317+8</f>
        <v>3325</v>
      </c>
      <c r="Z112" s="20"/>
      <c r="AA112" s="20"/>
      <c r="AB112" s="20" t="s">
        <v>585</v>
      </c>
      <c r="AC112" s="20" t="s">
        <v>245</v>
      </c>
      <c r="AD112" s="22">
        <v>1402</v>
      </c>
      <c r="AE112" s="20"/>
      <c r="AF112" s="20" t="s">
        <v>245</v>
      </c>
      <c r="AG112" s="22">
        <v>752</v>
      </c>
      <c r="AH112" s="20"/>
      <c r="AI112" s="20" t="s">
        <v>245</v>
      </c>
      <c r="AJ112" s="22">
        <f>682+752+717</f>
        <v>2151</v>
      </c>
      <c r="AQ112" s="30"/>
      <c r="AU112" s="30"/>
      <c r="AX112" s="3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DM112" s="20"/>
      <c r="DN112" s="20"/>
      <c r="DO112" s="20"/>
      <c r="DP112" s="20"/>
      <c r="DU112" s="20"/>
      <c r="DV112" s="20"/>
      <c r="DW112" s="20"/>
      <c r="DX112" s="20"/>
      <c r="EC112" s="20"/>
      <c r="ED112" s="20"/>
      <c r="EE112" s="20"/>
      <c r="EF112" s="20"/>
      <c r="EL112" s="20"/>
      <c r="EM112" s="20"/>
      <c r="EN112" s="20"/>
      <c r="EO112" s="20"/>
      <c r="EP112" s="20"/>
      <c r="EV112" s="20"/>
      <c r="EW112" s="20"/>
      <c r="EX112" s="20"/>
      <c r="EY112" s="20"/>
      <c r="EZ112" s="20"/>
      <c r="FF112" s="20"/>
      <c r="FG112" s="20"/>
      <c r="FH112" s="20"/>
      <c r="FI112" s="20"/>
      <c r="FJ112" s="20"/>
      <c r="FP112" s="20"/>
      <c r="FQ112" s="20"/>
      <c r="FR112" s="20"/>
      <c r="FS112" s="20"/>
      <c r="FT112" s="20"/>
      <c r="FX112" s="20"/>
      <c r="FY112" s="20"/>
      <c r="FZ112" s="20"/>
      <c r="GC112" s="20"/>
      <c r="GD112" s="20"/>
    </row>
    <row r="113" spans="1:186" x14ac:dyDescent="0.25">
      <c r="A113" s="14">
        <v>2017</v>
      </c>
      <c r="B113" t="s">
        <v>243</v>
      </c>
      <c r="C113" t="s">
        <v>228</v>
      </c>
      <c r="D113" t="s">
        <v>398</v>
      </c>
      <c r="E113" t="s">
        <v>465</v>
      </c>
      <c r="F113" t="s">
        <v>468</v>
      </c>
      <c r="G113" s="10">
        <v>3565</v>
      </c>
      <c r="J113" t="s">
        <v>240</v>
      </c>
      <c r="K113" t="s">
        <v>463</v>
      </c>
      <c r="L113" s="10">
        <v>1502</v>
      </c>
      <c r="N113" t="s">
        <v>468</v>
      </c>
      <c r="O113" s="10">
        <v>775</v>
      </c>
      <c r="P113" t="s">
        <v>468</v>
      </c>
      <c r="Q113" s="10">
        <f>804+751+775</f>
        <v>2330</v>
      </c>
      <c r="T113" s="52" t="s">
        <v>821</v>
      </c>
      <c r="U113" s="52" t="s">
        <v>863</v>
      </c>
      <c r="V113" s="20" t="s">
        <v>906</v>
      </c>
      <c r="W113" s="20" t="s">
        <v>948</v>
      </c>
      <c r="X113" s="20" t="s">
        <v>988</v>
      </c>
      <c r="Y113" s="22">
        <f>2815+752</f>
        <v>3567</v>
      </c>
      <c r="Z113" s="20"/>
      <c r="AA113" s="20"/>
      <c r="AB113" s="20" t="s">
        <v>1039</v>
      </c>
      <c r="AC113" s="20" t="s">
        <v>1088</v>
      </c>
      <c r="AD113" s="22">
        <f>1497+64</f>
        <v>1561</v>
      </c>
      <c r="AE113" s="20"/>
      <c r="AF113" s="20" t="s">
        <v>1131</v>
      </c>
      <c r="AG113" s="22">
        <f>735+67</f>
        <v>802</v>
      </c>
      <c r="AH113" s="20"/>
      <c r="AI113" s="20" t="s">
        <v>468</v>
      </c>
      <c r="AJ113" s="22">
        <f>804+751+775</f>
        <v>2330</v>
      </c>
      <c r="AQ113" s="30"/>
      <c r="AU113" s="30"/>
      <c r="AX113" s="3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DM113" s="20"/>
      <c r="DN113" s="20"/>
      <c r="DO113" s="20"/>
      <c r="DP113" s="20"/>
      <c r="DU113" s="20"/>
      <c r="DV113" s="20"/>
      <c r="DW113" s="20"/>
      <c r="DX113" s="20"/>
      <c r="EC113" s="20"/>
      <c r="ED113" s="20"/>
      <c r="EE113" s="20"/>
      <c r="EF113" s="20"/>
      <c r="EL113" s="20"/>
      <c r="EM113" s="20"/>
      <c r="EN113" s="20"/>
      <c r="EO113" s="20"/>
      <c r="EP113" s="20"/>
      <c r="EV113" s="20"/>
      <c r="EW113" s="20"/>
      <c r="EX113" s="20"/>
      <c r="EY113" s="20"/>
      <c r="EZ113" s="20"/>
      <c r="FF113" s="20"/>
      <c r="FG113" s="20"/>
      <c r="FH113" s="20"/>
      <c r="FI113" s="20"/>
      <c r="FJ113" s="20"/>
      <c r="FP113" s="20"/>
      <c r="FQ113" s="20"/>
      <c r="FR113" s="20"/>
      <c r="FS113" s="20"/>
      <c r="FT113" s="20"/>
      <c r="FX113" s="20"/>
      <c r="FY113" s="20"/>
      <c r="FZ113" s="20"/>
      <c r="GC113" s="20"/>
      <c r="GD113" s="20"/>
    </row>
    <row r="114" spans="1:186" x14ac:dyDescent="0.25">
      <c r="A114" s="14">
        <v>2018</v>
      </c>
      <c r="B114" t="s">
        <v>245</v>
      </c>
      <c r="C114" t="s">
        <v>327</v>
      </c>
      <c r="D114" t="s">
        <v>399</v>
      </c>
      <c r="E114" t="s">
        <v>467</v>
      </c>
      <c r="F114" t="s">
        <v>311</v>
      </c>
      <c r="G114" s="10">
        <v>3677</v>
      </c>
      <c r="J114" t="s">
        <v>586</v>
      </c>
      <c r="K114" t="s">
        <v>236</v>
      </c>
      <c r="L114" s="10">
        <v>1550</v>
      </c>
      <c r="N114" t="s">
        <v>1636</v>
      </c>
      <c r="O114" s="10">
        <v>767</v>
      </c>
      <c r="P114" t="s">
        <v>236</v>
      </c>
      <c r="Q114" s="10">
        <v>2228</v>
      </c>
      <c r="T114" s="20" t="s">
        <v>245</v>
      </c>
      <c r="U114" s="20" t="s">
        <v>327</v>
      </c>
      <c r="V114" s="20" t="s">
        <v>399</v>
      </c>
      <c r="W114" s="20" t="s">
        <v>467</v>
      </c>
      <c r="X114" s="20" t="s">
        <v>311</v>
      </c>
      <c r="Y114" s="22">
        <v>3677</v>
      </c>
      <c r="Z114" s="20"/>
      <c r="AA114" s="20"/>
      <c r="AB114" s="20" t="s">
        <v>586</v>
      </c>
      <c r="AC114" s="20" t="s">
        <v>236</v>
      </c>
      <c r="AD114" s="22">
        <v>1550</v>
      </c>
      <c r="AE114" s="20"/>
      <c r="AF114" s="20" t="s">
        <v>1132</v>
      </c>
      <c r="AG114" s="22">
        <f>688+116</f>
        <v>804</v>
      </c>
      <c r="AH114" s="20"/>
      <c r="AI114" s="20" t="s">
        <v>1174</v>
      </c>
      <c r="AJ114" s="22">
        <f>546+512+511+759</f>
        <v>2328</v>
      </c>
      <c r="AQ114" s="30"/>
      <c r="AU114" s="30"/>
      <c r="AX114" s="3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DM114" s="20"/>
      <c r="DN114" s="20"/>
      <c r="DO114" s="20"/>
      <c r="DP114" s="20"/>
      <c r="DU114" s="20"/>
      <c r="DV114" s="20"/>
      <c r="DW114" s="20"/>
      <c r="DX114" s="20"/>
      <c r="EC114" s="20"/>
      <c r="ED114" s="20"/>
      <c r="EE114" s="20"/>
      <c r="EF114" s="20"/>
      <c r="EL114" s="20"/>
      <c r="EM114" s="20"/>
      <c r="EN114" s="20"/>
      <c r="EO114" s="20"/>
      <c r="EP114" s="20"/>
      <c r="EV114" s="20"/>
      <c r="EW114" s="20"/>
      <c r="EX114" s="20"/>
      <c r="EY114" s="20"/>
      <c r="EZ114" s="20"/>
      <c r="FF114" s="20"/>
      <c r="FG114" s="20"/>
      <c r="FH114" s="20"/>
      <c r="FI114" s="20"/>
      <c r="FJ114" s="20"/>
      <c r="FP114" s="20"/>
      <c r="FQ114" s="20"/>
      <c r="FR114" s="20"/>
      <c r="FS114" s="20"/>
      <c r="FT114" s="20"/>
      <c r="FX114" s="20"/>
      <c r="FY114" s="20"/>
      <c r="FZ114" s="20"/>
      <c r="GC114" s="20"/>
      <c r="GD114" s="20"/>
    </row>
    <row r="115" spans="1:186" x14ac:dyDescent="0.25">
      <c r="A115" s="14">
        <v>2019</v>
      </c>
      <c r="B115" t="s">
        <v>246</v>
      </c>
      <c r="C115" t="s">
        <v>328</v>
      </c>
      <c r="D115" t="s">
        <v>247</v>
      </c>
      <c r="E115" t="s">
        <v>235</v>
      </c>
      <c r="F115" t="s">
        <v>468</v>
      </c>
      <c r="G115" s="10">
        <v>3459</v>
      </c>
      <c r="J115" t="s">
        <v>245</v>
      </c>
      <c r="K115" t="s">
        <v>467</v>
      </c>
      <c r="L115" s="10">
        <v>1556</v>
      </c>
      <c r="N115" t="s">
        <v>714</v>
      </c>
      <c r="O115" s="10">
        <v>823</v>
      </c>
      <c r="P115" t="s">
        <v>468</v>
      </c>
      <c r="Q115" s="10">
        <f>844+813+747</f>
        <v>2404</v>
      </c>
      <c r="T115" s="20" t="s">
        <v>246</v>
      </c>
      <c r="U115" s="20" t="s">
        <v>328</v>
      </c>
      <c r="V115" s="20" t="s">
        <v>247</v>
      </c>
      <c r="W115" s="20" t="s">
        <v>235</v>
      </c>
      <c r="X115" s="20" t="s">
        <v>468</v>
      </c>
      <c r="Y115" s="22">
        <v>3459</v>
      </c>
      <c r="Z115" s="20"/>
      <c r="AA115" s="20"/>
      <c r="AB115" s="20" t="s">
        <v>245</v>
      </c>
      <c r="AC115" s="20" t="s">
        <v>467</v>
      </c>
      <c r="AD115" s="22">
        <v>1556</v>
      </c>
      <c r="AE115" s="20"/>
      <c r="AF115" s="20" t="s">
        <v>1133</v>
      </c>
      <c r="AG115" s="22">
        <f>756+97</f>
        <v>853</v>
      </c>
      <c r="AH115" s="20"/>
      <c r="AI115" s="20" t="s">
        <v>468</v>
      </c>
      <c r="AJ115" s="22">
        <f>844+813+747</f>
        <v>2404</v>
      </c>
      <c r="AQ115" s="30"/>
      <c r="AU115" s="30"/>
      <c r="AX115" s="3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DM115" s="20"/>
      <c r="DN115" s="20"/>
      <c r="DO115" s="20"/>
      <c r="DP115" s="20"/>
      <c r="DU115" s="20"/>
      <c r="DV115" s="20"/>
      <c r="DW115" s="20"/>
      <c r="DX115" s="20"/>
      <c r="EC115" s="20"/>
      <c r="ED115" s="20"/>
      <c r="EE115" s="20"/>
      <c r="EF115" s="20"/>
      <c r="EL115" s="20"/>
      <c r="EM115" s="20"/>
      <c r="EN115" s="20"/>
      <c r="EO115" s="20"/>
      <c r="EP115" s="20"/>
      <c r="EV115" s="20"/>
      <c r="EW115" s="20"/>
      <c r="EX115" s="20"/>
      <c r="EY115" s="20"/>
      <c r="EZ115" s="20"/>
      <c r="FF115" s="20"/>
      <c r="FG115" s="20"/>
      <c r="FH115" s="20"/>
      <c r="FI115" s="20"/>
      <c r="FJ115" s="20"/>
      <c r="FP115" s="20"/>
      <c r="FQ115" s="20"/>
      <c r="FR115" s="20"/>
      <c r="FS115" s="20"/>
      <c r="FT115" s="20"/>
      <c r="FX115" s="20"/>
      <c r="FY115" s="20"/>
      <c r="FZ115" s="20"/>
      <c r="GC115" s="20"/>
      <c r="GD115" s="20"/>
    </row>
    <row r="116" spans="1:186" x14ac:dyDescent="0.25">
      <c r="A116" s="14">
        <v>2020</v>
      </c>
      <c r="B116" t="s">
        <v>54</v>
      </c>
      <c r="C116" t="s">
        <v>54</v>
      </c>
      <c r="D116" t="s">
        <v>54</v>
      </c>
      <c r="E116" t="s">
        <v>54</v>
      </c>
      <c r="F116" t="s">
        <v>54</v>
      </c>
      <c r="G116" s="10"/>
      <c r="J116" t="s">
        <v>54</v>
      </c>
      <c r="K116" t="s">
        <v>54</v>
      </c>
      <c r="L116" s="10"/>
      <c r="N116" t="s">
        <v>54</v>
      </c>
      <c r="O116" s="10"/>
      <c r="P116" t="s">
        <v>54</v>
      </c>
      <c r="Q116" s="10"/>
      <c r="T116" s="20" t="s">
        <v>54</v>
      </c>
      <c r="U116" s="20" t="s">
        <v>54</v>
      </c>
      <c r="V116" s="20" t="s">
        <v>54</v>
      </c>
      <c r="W116" s="20" t="s">
        <v>54</v>
      </c>
      <c r="X116" s="20" t="s">
        <v>54</v>
      </c>
      <c r="Y116" s="22"/>
      <c r="Z116" s="20"/>
      <c r="AA116" s="20"/>
      <c r="AB116" s="20" t="s">
        <v>54</v>
      </c>
      <c r="AC116" s="20" t="s">
        <v>54</v>
      </c>
      <c r="AD116" s="22"/>
      <c r="AE116" s="20"/>
      <c r="AF116" s="20" t="s">
        <v>54</v>
      </c>
      <c r="AG116" s="22"/>
      <c r="AH116" s="20"/>
      <c r="AI116" s="20" t="s">
        <v>54</v>
      </c>
      <c r="AJ116" s="22"/>
      <c r="AQ116" s="30"/>
      <c r="AU116" s="30"/>
      <c r="AX116" s="3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DM116" s="20"/>
      <c r="DN116" s="20"/>
      <c r="DO116" s="20"/>
      <c r="DP116" s="20"/>
      <c r="DU116" s="20"/>
      <c r="DV116" s="20"/>
      <c r="DW116" s="20"/>
      <c r="DX116" s="20"/>
      <c r="EC116" s="20"/>
      <c r="ED116" s="20"/>
      <c r="EE116" s="20"/>
      <c r="EF116" s="20"/>
      <c r="EL116" s="20"/>
      <c r="EM116" s="20"/>
      <c r="EN116" s="20"/>
      <c r="EO116" s="20"/>
      <c r="EP116" s="20"/>
      <c r="EV116" s="20"/>
      <c r="EW116" s="20"/>
      <c r="EX116" s="20"/>
      <c r="EY116" s="20"/>
      <c r="EZ116" s="20"/>
      <c r="FF116" s="20"/>
      <c r="FG116" s="20"/>
      <c r="FH116" s="20"/>
      <c r="FI116" s="20"/>
      <c r="FJ116" s="20"/>
      <c r="FP116" s="20"/>
      <c r="FQ116" s="20"/>
      <c r="FR116" s="20"/>
      <c r="FS116" s="20"/>
      <c r="FT116" s="20"/>
      <c r="FX116" s="20"/>
      <c r="FY116" s="20"/>
      <c r="FZ116" s="20"/>
      <c r="GC116" s="20"/>
      <c r="GD116" s="20"/>
    </row>
    <row r="117" spans="1:186" x14ac:dyDescent="0.25">
      <c r="A117" s="14">
        <v>2021</v>
      </c>
      <c r="B117" t="s">
        <v>247</v>
      </c>
      <c r="C117" t="s">
        <v>235</v>
      </c>
      <c r="D117" t="s">
        <v>400</v>
      </c>
      <c r="E117" t="s">
        <v>468</v>
      </c>
      <c r="F117" t="s">
        <v>467</v>
      </c>
      <c r="G117" s="10">
        <v>3686</v>
      </c>
      <c r="J117" t="s">
        <v>245</v>
      </c>
      <c r="K117" t="s">
        <v>467</v>
      </c>
      <c r="L117" s="10">
        <v>1527</v>
      </c>
      <c r="N117" t="s">
        <v>715</v>
      </c>
      <c r="O117" s="10">
        <v>760</v>
      </c>
      <c r="P117" t="s">
        <v>468</v>
      </c>
      <c r="Q117" s="10">
        <f>745+813+735</f>
        <v>2293</v>
      </c>
      <c r="T117" s="20" t="s">
        <v>247</v>
      </c>
      <c r="U117" s="20" t="s">
        <v>235</v>
      </c>
      <c r="V117" s="20" t="s">
        <v>400</v>
      </c>
      <c r="W117" s="20" t="s">
        <v>468</v>
      </c>
      <c r="X117" s="20" t="s">
        <v>467</v>
      </c>
      <c r="Y117" s="22">
        <f>3686+10</f>
        <v>3696</v>
      </c>
      <c r="Z117" s="20"/>
      <c r="AA117" s="20"/>
      <c r="AB117" s="20" t="s">
        <v>245</v>
      </c>
      <c r="AC117" s="20" t="s">
        <v>467</v>
      </c>
      <c r="AD117" s="22">
        <f>1527+13</f>
        <v>1540</v>
      </c>
      <c r="AE117" s="20"/>
      <c r="AF117" s="20" t="s">
        <v>1134</v>
      </c>
      <c r="AG117" s="22">
        <f>709+81</f>
        <v>790</v>
      </c>
      <c r="AH117" s="20"/>
      <c r="AI117" s="20" t="s">
        <v>1175</v>
      </c>
      <c r="AJ117" s="22">
        <f>664+603+636+435</f>
        <v>2338</v>
      </c>
      <c r="AQ117" s="30"/>
      <c r="AU117" s="30"/>
      <c r="AX117" s="3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DM117" s="20"/>
      <c r="DN117" s="20"/>
      <c r="DO117" s="20"/>
      <c r="DP117" s="20"/>
      <c r="DU117" s="20"/>
      <c r="DV117" s="20"/>
      <c r="DW117" s="20"/>
      <c r="DX117" s="20"/>
      <c r="EC117" s="20"/>
      <c r="ED117" s="20"/>
      <c r="EE117" s="20"/>
      <c r="EF117" s="20"/>
      <c r="EL117" s="20"/>
      <c r="EM117" s="20"/>
      <c r="EN117" s="20"/>
      <c r="EO117" s="20"/>
      <c r="EP117" s="20"/>
      <c r="EV117" s="20"/>
      <c r="EW117" s="20"/>
      <c r="EX117" s="20"/>
      <c r="EY117" s="20"/>
      <c r="EZ117" s="20"/>
      <c r="FF117" s="20"/>
      <c r="FG117" s="20"/>
      <c r="FH117" s="20"/>
      <c r="FI117" s="20"/>
      <c r="FJ117" s="20"/>
      <c r="FP117" s="20"/>
      <c r="FQ117" s="20"/>
      <c r="FR117" s="20"/>
      <c r="FS117" s="20"/>
      <c r="FT117" s="20"/>
      <c r="FX117" s="20"/>
      <c r="FY117" s="20"/>
      <c r="FZ117" s="20"/>
      <c r="GC117" s="20"/>
      <c r="GD117" s="20"/>
    </row>
    <row r="118" spans="1:186" x14ac:dyDescent="0.25">
      <c r="A118" s="14">
        <v>2022</v>
      </c>
      <c r="B118" t="s">
        <v>247</v>
      </c>
      <c r="C118" t="s">
        <v>235</v>
      </c>
      <c r="D118" t="s">
        <v>400</v>
      </c>
      <c r="E118" t="s">
        <v>468</v>
      </c>
      <c r="F118" t="s">
        <v>467</v>
      </c>
      <c r="G118" s="10">
        <v>3477</v>
      </c>
      <c r="J118" t="s">
        <v>587</v>
      </c>
      <c r="K118" t="s">
        <v>451</v>
      </c>
      <c r="L118" s="10">
        <v>1486</v>
      </c>
      <c r="N118" t="s">
        <v>247</v>
      </c>
      <c r="O118" s="10">
        <v>770</v>
      </c>
      <c r="P118" t="s">
        <v>586</v>
      </c>
      <c r="Q118" s="10">
        <f>812+780+622</f>
        <v>2214</v>
      </c>
      <c r="T118" s="20" t="s">
        <v>822</v>
      </c>
      <c r="U118" s="20" t="s">
        <v>864</v>
      </c>
      <c r="V118" s="20" t="s">
        <v>236</v>
      </c>
      <c r="W118" s="20" t="s">
        <v>246</v>
      </c>
      <c r="X118" s="20" t="s">
        <v>586</v>
      </c>
      <c r="Y118" s="22">
        <f>3366+144</f>
        <v>3510</v>
      </c>
      <c r="Z118" s="20"/>
      <c r="AA118" s="20"/>
      <c r="AB118" s="20" t="s">
        <v>1040</v>
      </c>
      <c r="AC118" s="20" t="s">
        <v>1089</v>
      </c>
      <c r="AD118" s="22">
        <f>1387+159</f>
        <v>1546</v>
      </c>
      <c r="AE118" s="20"/>
      <c r="AF118" s="20" t="s">
        <v>1135</v>
      </c>
      <c r="AG118" s="22">
        <f>760+24</f>
        <v>784</v>
      </c>
      <c r="AH118" s="20"/>
      <c r="AI118" s="20" t="s">
        <v>586</v>
      </c>
      <c r="AJ118" s="22">
        <f>812+780+622+51</f>
        <v>2265</v>
      </c>
      <c r="AQ118" s="30"/>
      <c r="AU118" s="30"/>
      <c r="AX118" s="3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DM118" s="20"/>
      <c r="DN118" s="20"/>
      <c r="DO118" s="20"/>
      <c r="DP118" s="20"/>
      <c r="DU118" s="20"/>
      <c r="DV118" s="20"/>
      <c r="DW118" s="20"/>
      <c r="DX118" s="20"/>
      <c r="EC118" s="20"/>
      <c r="ED118" s="20"/>
      <c r="EE118" s="20"/>
      <c r="EF118" s="20"/>
      <c r="EL118" s="20"/>
      <c r="EM118" s="20"/>
      <c r="EN118" s="20"/>
      <c r="EO118" s="20"/>
      <c r="EP118" s="20"/>
      <c r="EV118" s="20"/>
      <c r="EW118" s="20"/>
      <c r="EX118" s="20"/>
      <c r="EY118" s="20"/>
      <c r="EZ118" s="20"/>
      <c r="FF118" s="20"/>
      <c r="FG118" s="20"/>
      <c r="FH118" s="20"/>
      <c r="FI118" s="20"/>
      <c r="FJ118" s="20"/>
      <c r="FP118" s="20"/>
      <c r="FQ118" s="20"/>
      <c r="FR118" s="20"/>
      <c r="FS118" s="20"/>
      <c r="FT118" s="20"/>
      <c r="FX118" s="20"/>
      <c r="FY118" s="20"/>
      <c r="FZ118" s="20"/>
      <c r="GC118" s="20"/>
      <c r="GD118" s="20"/>
    </row>
    <row r="119" spans="1:186" x14ac:dyDescent="0.25">
      <c r="A119" s="14">
        <v>2023</v>
      </c>
      <c r="B119" t="s">
        <v>247</v>
      </c>
      <c r="C119" t="s">
        <v>235</v>
      </c>
      <c r="D119" t="s">
        <v>400</v>
      </c>
      <c r="E119" t="s">
        <v>468</v>
      </c>
      <c r="F119" t="s">
        <v>467</v>
      </c>
      <c r="G119" s="10">
        <v>3594</v>
      </c>
      <c r="J119" t="s">
        <v>468</v>
      </c>
      <c r="K119" t="s">
        <v>328</v>
      </c>
      <c r="L119" s="10">
        <v>1504</v>
      </c>
      <c r="N119" t="s">
        <v>716</v>
      </c>
      <c r="O119" s="10">
        <v>801</v>
      </c>
      <c r="P119" t="s">
        <v>716</v>
      </c>
      <c r="Q119" s="10">
        <f>730+771+801</f>
        <v>2302</v>
      </c>
      <c r="T119" s="20" t="s">
        <v>247</v>
      </c>
      <c r="U119" s="20" t="s">
        <v>235</v>
      </c>
      <c r="V119" s="20" t="s">
        <v>400</v>
      </c>
      <c r="W119" s="20" t="s">
        <v>468</v>
      </c>
      <c r="X119" s="20" t="s">
        <v>467</v>
      </c>
      <c r="Y119" s="22">
        <f>3594+13</f>
        <v>3607</v>
      </c>
      <c r="Z119" s="20"/>
      <c r="AA119" s="20"/>
      <c r="AB119" s="20" t="s">
        <v>1041</v>
      </c>
      <c r="AC119" s="20" t="s">
        <v>1090</v>
      </c>
      <c r="AD119" s="22">
        <f>1494+45</f>
        <v>1539</v>
      </c>
      <c r="AE119" s="20"/>
      <c r="AF119" s="20" t="s">
        <v>716</v>
      </c>
      <c r="AG119" s="22">
        <f>801+51</f>
        <v>852</v>
      </c>
      <c r="AH119" s="20"/>
      <c r="AI119" s="20" t="s">
        <v>716</v>
      </c>
      <c r="AJ119" s="22">
        <f>730+771+801+153</f>
        <v>2455</v>
      </c>
      <c r="AQ119" s="30"/>
      <c r="AU119" s="30"/>
      <c r="AX119" s="3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DM119" s="20"/>
      <c r="DN119" s="20"/>
      <c r="DO119" s="20"/>
      <c r="DP119" s="20"/>
      <c r="DU119" s="20"/>
      <c r="DV119" s="20"/>
      <c r="DW119" s="20"/>
      <c r="DX119" s="20"/>
      <c r="EC119" s="20"/>
      <c r="ED119" s="20"/>
      <c r="EE119" s="20"/>
      <c r="EF119" s="20"/>
      <c r="EL119" s="20"/>
      <c r="EM119" s="20"/>
      <c r="EN119" s="20"/>
      <c r="EO119" s="20"/>
      <c r="EP119" s="20"/>
      <c r="EV119" s="20"/>
      <c r="EW119" s="20"/>
      <c r="EX119" s="20"/>
      <c r="EY119" s="20"/>
      <c r="EZ119" s="20"/>
      <c r="FF119" s="20"/>
      <c r="FG119" s="20"/>
      <c r="FH119" s="20"/>
      <c r="FI119" s="20"/>
      <c r="FJ119" s="20"/>
      <c r="FP119" s="20"/>
      <c r="FQ119" s="20"/>
      <c r="FR119" s="20"/>
      <c r="FS119" s="20"/>
      <c r="FT119" s="20"/>
      <c r="FX119" s="20"/>
      <c r="FY119" s="20"/>
      <c r="FZ119" s="20"/>
      <c r="GC119" s="20"/>
      <c r="GD119" s="20"/>
    </row>
    <row r="120" spans="1:186" x14ac:dyDescent="0.25">
      <c r="A120" s="14">
        <v>2024</v>
      </c>
      <c r="B120" t="s">
        <v>248</v>
      </c>
      <c r="C120" t="s">
        <v>329</v>
      </c>
      <c r="D120" t="s">
        <v>401</v>
      </c>
      <c r="E120" t="s">
        <v>330</v>
      </c>
      <c r="F120" t="s">
        <v>521</v>
      </c>
      <c r="G120" s="10">
        <v>3530</v>
      </c>
      <c r="J120" t="s">
        <v>330</v>
      </c>
      <c r="K120" t="s">
        <v>467</v>
      </c>
      <c r="L120" s="10">
        <v>1515</v>
      </c>
      <c r="N120" t="s">
        <v>1637</v>
      </c>
      <c r="O120" s="10">
        <v>788</v>
      </c>
      <c r="P120" t="s">
        <v>330</v>
      </c>
      <c r="Q120" s="10">
        <f>825+760+708+39</f>
        <v>2332</v>
      </c>
      <c r="T120" s="20" t="s">
        <v>248</v>
      </c>
      <c r="U120" s="20" t="s">
        <v>329</v>
      </c>
      <c r="V120" s="20" t="s">
        <v>401</v>
      </c>
      <c r="W120" s="20" t="s">
        <v>330</v>
      </c>
      <c r="X120" s="20" t="s">
        <v>521</v>
      </c>
      <c r="Y120" s="22">
        <f>3530+15</f>
        <v>3545</v>
      </c>
      <c r="Z120" s="20"/>
      <c r="AA120" s="20"/>
      <c r="AB120" s="20" t="s">
        <v>330</v>
      </c>
      <c r="AC120" s="20" t="s">
        <v>467</v>
      </c>
      <c r="AD120" s="22">
        <f>1515+13</f>
        <v>1528</v>
      </c>
      <c r="AE120" s="20"/>
      <c r="AF120" s="20" t="s">
        <v>1136</v>
      </c>
      <c r="AG120" s="22">
        <f>742+81</f>
        <v>823</v>
      </c>
      <c r="AH120" s="20"/>
      <c r="AI120" s="20" t="s">
        <v>330</v>
      </c>
      <c r="AJ120" s="22">
        <v>2332</v>
      </c>
      <c r="AQ120" s="30"/>
      <c r="AU120" s="30"/>
      <c r="AX120" s="3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DM120" s="20"/>
      <c r="DN120" s="20"/>
      <c r="DO120" s="20"/>
      <c r="DP120" s="20"/>
      <c r="DU120" s="20"/>
      <c r="DV120" s="20"/>
      <c r="DW120" s="20"/>
      <c r="DX120" s="20"/>
      <c r="EC120" s="20"/>
      <c r="ED120" s="20"/>
      <c r="EE120" s="20"/>
      <c r="EF120" s="20"/>
      <c r="EL120" s="20"/>
      <c r="EM120" s="20"/>
      <c r="EN120" s="20"/>
      <c r="EO120" s="20"/>
      <c r="EP120" s="20"/>
      <c r="EV120" s="20"/>
      <c r="EW120" s="20"/>
      <c r="EX120" s="20"/>
      <c r="EY120" s="20"/>
      <c r="EZ120" s="20"/>
      <c r="FF120" s="20"/>
      <c r="FG120" s="20"/>
      <c r="FH120" s="20"/>
      <c r="FI120" s="20"/>
      <c r="FJ120" s="20"/>
      <c r="FP120" s="20"/>
      <c r="FQ120" s="20"/>
      <c r="FR120" s="20"/>
      <c r="FS120" s="20"/>
      <c r="FT120" s="20"/>
      <c r="FX120" s="20"/>
      <c r="FY120" s="20"/>
      <c r="FZ120" s="20"/>
      <c r="GC120" s="20"/>
      <c r="GD120" s="20"/>
    </row>
    <row r="121" spans="1:186" x14ac:dyDescent="0.25">
      <c r="A121" s="14">
        <v>2025</v>
      </c>
      <c r="B121" t="s">
        <v>245</v>
      </c>
      <c r="C121" t="s">
        <v>330</v>
      </c>
      <c r="D121" t="s">
        <v>399</v>
      </c>
      <c r="E121" t="s">
        <v>469</v>
      </c>
      <c r="F121" t="s">
        <v>467</v>
      </c>
      <c r="G121" s="10">
        <v>3745</v>
      </c>
      <c r="J121" s="52" t="s">
        <v>588</v>
      </c>
      <c r="K121" t="s">
        <v>641</v>
      </c>
      <c r="L121" s="10">
        <v>1535</v>
      </c>
      <c r="N121" t="s">
        <v>245</v>
      </c>
      <c r="O121" s="10">
        <v>775</v>
      </c>
      <c r="P121" t="s">
        <v>245</v>
      </c>
      <c r="Q121" s="10">
        <f>824+755+775</f>
        <v>2354</v>
      </c>
      <c r="T121" s="20" t="s">
        <v>245</v>
      </c>
      <c r="U121" s="20" t="s">
        <v>330</v>
      </c>
      <c r="V121" s="20" t="s">
        <v>399</v>
      </c>
      <c r="W121" s="20" t="s">
        <v>469</v>
      </c>
      <c r="X121" s="20" t="s">
        <v>467</v>
      </c>
      <c r="Y121" s="22">
        <v>3763</v>
      </c>
      <c r="Z121" s="20"/>
      <c r="AA121" s="20"/>
      <c r="AB121" s="20" t="s">
        <v>713</v>
      </c>
      <c r="AC121" s="20" t="s">
        <v>521</v>
      </c>
      <c r="AD121" s="22">
        <f>1534+64</f>
        <v>1598</v>
      </c>
      <c r="AE121" s="20"/>
      <c r="AF121" s="20" t="s">
        <v>1137</v>
      </c>
      <c r="AG121" s="22">
        <f>722+59</f>
        <v>781</v>
      </c>
      <c r="AH121" s="20"/>
      <c r="AI121" s="20" t="s">
        <v>245</v>
      </c>
      <c r="AJ121" s="22">
        <v>2354</v>
      </c>
      <c r="AQ121" s="30"/>
      <c r="AU121" s="30"/>
      <c r="AX121" s="3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DM121" s="20"/>
      <c r="DN121" s="20"/>
      <c r="DO121" s="20"/>
      <c r="DP121" s="20"/>
      <c r="DU121" s="20"/>
      <c r="DV121" s="20"/>
      <c r="DW121" s="20"/>
      <c r="DX121" s="20"/>
      <c r="EC121" s="20"/>
      <c r="ED121" s="20"/>
      <c r="EE121" s="20"/>
      <c r="EF121" s="20"/>
      <c r="EL121" s="20"/>
      <c r="EM121" s="20"/>
      <c r="EN121" s="20"/>
      <c r="EO121" s="20"/>
      <c r="EP121" s="20"/>
      <c r="EV121" s="20"/>
      <c r="EW121" s="20"/>
      <c r="EX121" s="20"/>
      <c r="EY121" s="20"/>
      <c r="EZ121" s="20"/>
      <c r="FF121" s="20"/>
      <c r="FG121" s="20"/>
      <c r="FH121" s="20"/>
      <c r="FI121" s="20"/>
      <c r="FJ121" s="20"/>
      <c r="FP121" s="20"/>
      <c r="FQ121" s="20"/>
      <c r="FR121" s="20"/>
      <c r="FS121" s="20"/>
      <c r="FT121" s="20"/>
      <c r="FX121" s="20"/>
      <c r="FY121" s="20"/>
      <c r="FZ121" s="20"/>
      <c r="GC121" s="20"/>
      <c r="GD121" s="20"/>
    </row>
  </sheetData>
  <mergeCells count="30">
    <mergeCell ref="B1:F1"/>
    <mergeCell ref="J1:K1"/>
    <mergeCell ref="T1:X1"/>
    <mergeCell ref="AB1:AC1"/>
    <mergeCell ref="AL1:AP1"/>
    <mergeCell ref="CF1:CJ1"/>
    <mergeCell ref="CL1:CM1"/>
    <mergeCell ref="CS1:CW1"/>
    <mergeCell ref="CZ1:DA1"/>
    <mergeCell ref="AS1:AT1"/>
    <mergeCell ref="BB1:BF1"/>
    <mergeCell ref="BI1:BJ1"/>
    <mergeCell ref="BQ1:BU1"/>
    <mergeCell ref="BX1:BY1"/>
    <mergeCell ref="EC1:EE1"/>
    <mergeCell ref="EG1:EJ1"/>
    <mergeCell ref="EL1:EO1"/>
    <mergeCell ref="DI1:DK1"/>
    <mergeCell ref="DM1:DO1"/>
    <mergeCell ref="DQ1:DS1"/>
    <mergeCell ref="DU1:DW1"/>
    <mergeCell ref="DY1:EA1"/>
    <mergeCell ref="FP1:FS1"/>
    <mergeCell ref="FU1:FV1"/>
    <mergeCell ref="FX1:FY1"/>
    <mergeCell ref="EQ1:ET1"/>
    <mergeCell ref="EV1:EY1"/>
    <mergeCell ref="FA1:FD1"/>
    <mergeCell ref="FF1:FI1"/>
    <mergeCell ref="FK1:FN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678E-12D8-457B-98DF-3E6DEC27A74E}">
  <sheetPr>
    <tabColor theme="3" tint="0.499984740745262"/>
  </sheetPr>
  <dimension ref="A1:V2106"/>
  <sheetViews>
    <sheetView topLeftCell="D1" workbookViewId="0">
      <selection activeCell="J18" sqref="J18"/>
    </sheetView>
  </sheetViews>
  <sheetFormatPr defaultRowHeight="15" x14ac:dyDescent="0.25"/>
  <cols>
    <col min="1" max="1" width="20.5703125" customWidth="1"/>
    <col min="2" max="2" width="9.140625" customWidth="1"/>
    <col min="3" max="3" width="20.5703125" customWidth="1"/>
    <col min="4" max="4" width="9.140625" customWidth="1"/>
    <col min="5" max="5" width="36.5703125" customWidth="1"/>
    <col min="6" max="6" width="9.140625" customWidth="1"/>
    <col min="7" max="7" width="27.7109375" customWidth="1"/>
    <col min="9" max="9" width="22.7109375" bestFit="1" customWidth="1"/>
    <col min="10" max="10" width="16.5703125" bestFit="1" customWidth="1"/>
    <col min="13" max="13" width="22.7109375" bestFit="1" customWidth="1"/>
    <col min="14" max="14" width="16.5703125" bestFit="1" customWidth="1"/>
  </cols>
  <sheetData>
    <row r="1" spans="1:22" x14ac:dyDescent="0.25">
      <c r="A1" s="65" t="s">
        <v>1638</v>
      </c>
      <c r="C1" s="62" t="s">
        <v>1639</v>
      </c>
      <c r="E1" s="52" t="s">
        <v>1640</v>
      </c>
      <c r="G1" s="61" t="s">
        <v>1641</v>
      </c>
      <c r="I1" s="62" t="s">
        <v>1642</v>
      </c>
      <c r="J1" s="62" t="s">
        <v>1643</v>
      </c>
      <c r="M1" s="65" t="s">
        <v>1642</v>
      </c>
      <c r="N1" s="65" t="s">
        <v>1644</v>
      </c>
      <c r="Q1" s="14" t="s">
        <v>1645</v>
      </c>
      <c r="R1" s="14"/>
      <c r="S1" s="14"/>
      <c r="T1" s="14"/>
      <c r="U1" s="14"/>
      <c r="V1" s="14" t="s">
        <v>1646</v>
      </c>
    </row>
    <row r="2" spans="1:22" x14ac:dyDescent="0.25">
      <c r="A2" t="s">
        <v>160</v>
      </c>
      <c r="C2" t="s">
        <v>160</v>
      </c>
      <c r="E2" s="52" t="s">
        <v>584</v>
      </c>
      <c r="G2" s="61" t="s">
        <v>696</v>
      </c>
      <c r="I2" t="s">
        <v>232</v>
      </c>
      <c r="J2">
        <v>24</v>
      </c>
      <c r="M2" t="s">
        <v>1647</v>
      </c>
      <c r="N2">
        <v>26</v>
      </c>
      <c r="Q2" t="s">
        <v>1648</v>
      </c>
      <c r="V2" t="s">
        <v>1649</v>
      </c>
    </row>
    <row r="3" spans="1:22" x14ac:dyDescent="0.25">
      <c r="A3" t="s">
        <v>161</v>
      </c>
      <c r="C3" t="s">
        <v>161</v>
      </c>
      <c r="E3" s="52" t="s">
        <v>588</v>
      </c>
      <c r="G3" s="61" t="s">
        <v>703</v>
      </c>
      <c r="I3" t="s">
        <v>509</v>
      </c>
      <c r="J3">
        <v>20</v>
      </c>
      <c r="M3" t="s">
        <v>1650</v>
      </c>
      <c r="N3">
        <v>20</v>
      </c>
      <c r="Q3" t="s">
        <v>1651</v>
      </c>
      <c r="V3" t="s">
        <v>1652</v>
      </c>
    </row>
    <row r="4" spans="1:22" x14ac:dyDescent="0.25">
      <c r="A4" t="s">
        <v>162</v>
      </c>
      <c r="C4" t="s">
        <v>162</v>
      </c>
      <c r="E4" s="52" t="s">
        <v>821</v>
      </c>
      <c r="G4" s="61" t="s">
        <v>708</v>
      </c>
      <c r="I4" t="s">
        <v>235</v>
      </c>
      <c r="J4">
        <v>20</v>
      </c>
      <c r="M4" t="s">
        <v>245</v>
      </c>
      <c r="N4">
        <v>20</v>
      </c>
      <c r="Q4" t="s">
        <v>1653</v>
      </c>
      <c r="V4" t="s">
        <v>1654</v>
      </c>
    </row>
    <row r="5" spans="1:22" x14ac:dyDescent="0.25">
      <c r="A5" t="s">
        <v>163</v>
      </c>
      <c r="C5" t="s">
        <v>163</v>
      </c>
      <c r="E5" s="52" t="s">
        <v>863</v>
      </c>
      <c r="G5" s="61" t="s">
        <v>1021</v>
      </c>
      <c r="I5" t="s">
        <v>245</v>
      </c>
      <c r="J5">
        <v>19</v>
      </c>
      <c r="M5" t="s">
        <v>1655</v>
      </c>
      <c r="N5">
        <v>20</v>
      </c>
      <c r="Q5" t="s">
        <v>1656</v>
      </c>
      <c r="V5" t="s">
        <v>1657</v>
      </c>
    </row>
    <row r="6" spans="1:22" x14ac:dyDescent="0.25">
      <c r="A6" t="s">
        <v>164</v>
      </c>
      <c r="C6" t="s">
        <v>164</v>
      </c>
      <c r="E6" s="52" t="s">
        <v>1359</v>
      </c>
      <c r="G6" s="61" t="s">
        <v>1024</v>
      </c>
      <c r="I6" t="s">
        <v>468</v>
      </c>
      <c r="J6">
        <v>18</v>
      </c>
      <c r="M6" t="s">
        <v>1658</v>
      </c>
      <c r="N6">
        <v>20</v>
      </c>
      <c r="Q6" t="s">
        <v>1659</v>
      </c>
      <c r="V6" t="s">
        <v>1660</v>
      </c>
    </row>
    <row r="7" spans="1:22" x14ac:dyDescent="0.25">
      <c r="A7" t="s">
        <v>165</v>
      </c>
      <c r="C7" t="s">
        <v>165</v>
      </c>
      <c r="E7" s="52" t="s">
        <v>1360</v>
      </c>
      <c r="G7" s="61" t="s">
        <v>1072</v>
      </c>
      <c r="I7" t="s">
        <v>467</v>
      </c>
      <c r="J7">
        <v>18</v>
      </c>
      <c r="M7" t="s">
        <v>468</v>
      </c>
      <c r="N7">
        <v>18</v>
      </c>
      <c r="Q7" t="s">
        <v>1661</v>
      </c>
      <c r="V7" t="s">
        <v>1662</v>
      </c>
    </row>
    <row r="8" spans="1:22" x14ac:dyDescent="0.25">
      <c r="A8" t="s">
        <v>166</v>
      </c>
      <c r="C8" t="s">
        <v>166</v>
      </c>
      <c r="E8" s="52" t="s">
        <v>1401</v>
      </c>
      <c r="G8" s="61" t="s">
        <v>1075</v>
      </c>
      <c r="I8" t="s">
        <v>214</v>
      </c>
      <c r="J8">
        <v>18</v>
      </c>
      <c r="M8" t="s">
        <v>1663</v>
      </c>
      <c r="N8">
        <v>18</v>
      </c>
      <c r="Q8" t="s">
        <v>1664</v>
      </c>
    </row>
    <row r="9" spans="1:22" x14ac:dyDescent="0.25">
      <c r="A9" t="s">
        <v>167</v>
      </c>
      <c r="C9" t="s">
        <v>167</v>
      </c>
      <c r="E9" s="52" t="s">
        <v>1360</v>
      </c>
      <c r="G9" s="61" t="s">
        <v>1035</v>
      </c>
      <c r="I9" t="s">
        <v>311</v>
      </c>
      <c r="J9">
        <v>15</v>
      </c>
      <c r="M9" t="s">
        <v>1665</v>
      </c>
      <c r="N9">
        <v>16</v>
      </c>
      <c r="Q9" t="s">
        <v>1666</v>
      </c>
    </row>
    <row r="10" spans="1:22" x14ac:dyDescent="0.25">
      <c r="A10" t="s">
        <v>168</v>
      </c>
      <c r="C10" t="s">
        <v>168</v>
      </c>
      <c r="E10" s="52" t="s">
        <v>1401</v>
      </c>
      <c r="G10" s="61" t="s">
        <v>1084</v>
      </c>
      <c r="I10" t="s">
        <v>223</v>
      </c>
      <c r="J10">
        <v>13</v>
      </c>
      <c r="M10" t="s">
        <v>1667</v>
      </c>
      <c r="N10">
        <v>13</v>
      </c>
    </row>
    <row r="11" spans="1:22" x14ac:dyDescent="0.25">
      <c r="A11" t="s">
        <v>169</v>
      </c>
      <c r="C11" t="s">
        <v>169</v>
      </c>
      <c r="E11" s="52" t="s">
        <v>1425</v>
      </c>
      <c r="I11" t="s">
        <v>302</v>
      </c>
      <c r="J11">
        <v>13</v>
      </c>
      <c r="M11" t="s">
        <v>1668</v>
      </c>
      <c r="N11">
        <v>13</v>
      </c>
    </row>
    <row r="12" spans="1:22" x14ac:dyDescent="0.25">
      <c r="A12" t="s">
        <v>170</v>
      </c>
      <c r="C12" t="s">
        <v>170</v>
      </c>
      <c r="E12" s="52" t="s">
        <v>1432</v>
      </c>
      <c r="I12" t="s">
        <v>225</v>
      </c>
      <c r="J12">
        <v>11</v>
      </c>
      <c r="M12" t="s">
        <v>1669</v>
      </c>
      <c r="N12">
        <v>11</v>
      </c>
    </row>
    <row r="13" spans="1:22" x14ac:dyDescent="0.25">
      <c r="A13" t="s">
        <v>171</v>
      </c>
      <c r="C13" t="s">
        <v>171</v>
      </c>
      <c r="E13" s="52" t="s">
        <v>1440</v>
      </c>
      <c r="I13" t="s">
        <v>247</v>
      </c>
      <c r="J13">
        <v>11</v>
      </c>
      <c r="M13" t="s">
        <v>1670</v>
      </c>
      <c r="N13">
        <v>11</v>
      </c>
    </row>
    <row r="14" spans="1:22" x14ac:dyDescent="0.25">
      <c r="A14" t="s">
        <v>172</v>
      </c>
      <c r="C14" t="s">
        <v>172</v>
      </c>
      <c r="E14" s="52" t="s">
        <v>1457</v>
      </c>
      <c r="I14" t="s">
        <v>205</v>
      </c>
      <c r="J14">
        <v>10</v>
      </c>
      <c r="M14" t="s">
        <v>247</v>
      </c>
      <c r="N14">
        <v>11</v>
      </c>
    </row>
    <row r="15" spans="1:22" x14ac:dyDescent="0.25">
      <c r="A15" t="s">
        <v>173</v>
      </c>
      <c r="C15" t="s">
        <v>173</v>
      </c>
      <c r="E15" s="52" t="s">
        <v>1466</v>
      </c>
      <c r="I15" t="s">
        <v>244</v>
      </c>
      <c r="J15">
        <v>10</v>
      </c>
      <c r="M15" t="s">
        <v>205</v>
      </c>
      <c r="N15">
        <v>10</v>
      </c>
    </row>
    <row r="16" spans="1:22" x14ac:dyDescent="0.25">
      <c r="A16" t="s">
        <v>174</v>
      </c>
      <c r="C16" t="s">
        <v>174</v>
      </c>
      <c r="E16" s="52" t="s">
        <v>1527</v>
      </c>
      <c r="I16" t="s">
        <v>475</v>
      </c>
      <c r="J16">
        <v>10</v>
      </c>
      <c r="M16" t="s">
        <v>475</v>
      </c>
      <c r="N16">
        <v>10</v>
      </c>
    </row>
    <row r="17" spans="1:14" x14ac:dyDescent="0.25">
      <c r="A17" t="s">
        <v>175</v>
      </c>
      <c r="C17" t="s">
        <v>175</v>
      </c>
      <c r="E17" s="52" t="s">
        <v>1528</v>
      </c>
      <c r="I17" t="s">
        <v>295</v>
      </c>
      <c r="J17">
        <v>9</v>
      </c>
      <c r="M17" t="s">
        <v>1671</v>
      </c>
      <c r="N17">
        <v>9</v>
      </c>
    </row>
    <row r="18" spans="1:14" x14ac:dyDescent="0.25">
      <c r="A18" t="s">
        <v>176</v>
      </c>
      <c r="C18" t="s">
        <v>176</v>
      </c>
      <c r="E18" s="52" t="s">
        <v>1533</v>
      </c>
      <c r="I18" t="s">
        <v>304</v>
      </c>
      <c r="J18">
        <v>9</v>
      </c>
      <c r="M18" t="s">
        <v>243</v>
      </c>
      <c r="N18">
        <v>9</v>
      </c>
    </row>
    <row r="19" spans="1:14" x14ac:dyDescent="0.25">
      <c r="A19" t="s">
        <v>177</v>
      </c>
      <c r="C19" t="s">
        <v>177</v>
      </c>
      <c r="E19" s="52" t="s">
        <v>1528</v>
      </c>
      <c r="I19" t="s">
        <v>330</v>
      </c>
      <c r="J19">
        <v>8</v>
      </c>
      <c r="M19" t="s">
        <v>1672</v>
      </c>
      <c r="N19">
        <v>9</v>
      </c>
    </row>
    <row r="20" spans="1:14" x14ac:dyDescent="0.25">
      <c r="A20" t="s">
        <v>178</v>
      </c>
      <c r="C20" t="s">
        <v>178</v>
      </c>
      <c r="E20" s="52" t="s">
        <v>1535</v>
      </c>
      <c r="I20" t="s">
        <v>233</v>
      </c>
      <c r="J20">
        <v>8</v>
      </c>
      <c r="M20" t="s">
        <v>1673</v>
      </c>
      <c r="N20">
        <v>9</v>
      </c>
    </row>
    <row r="21" spans="1:14" x14ac:dyDescent="0.25">
      <c r="A21" t="s">
        <v>179</v>
      </c>
      <c r="C21" t="s">
        <v>179</v>
      </c>
      <c r="E21" s="52" t="s">
        <v>1535</v>
      </c>
      <c r="I21" t="s">
        <v>380</v>
      </c>
      <c r="J21">
        <v>8</v>
      </c>
      <c r="M21" t="s">
        <v>330</v>
      </c>
      <c r="N21">
        <v>8</v>
      </c>
    </row>
    <row r="22" spans="1:14" x14ac:dyDescent="0.25">
      <c r="A22" t="s">
        <v>180</v>
      </c>
      <c r="C22" t="s">
        <v>180</v>
      </c>
      <c r="I22" t="s">
        <v>243</v>
      </c>
      <c r="J22">
        <v>7</v>
      </c>
      <c r="M22" t="s">
        <v>1674</v>
      </c>
      <c r="N22">
        <v>8</v>
      </c>
    </row>
    <row r="23" spans="1:14" x14ac:dyDescent="0.25">
      <c r="A23" t="s">
        <v>174</v>
      </c>
      <c r="C23" t="s">
        <v>174</v>
      </c>
      <c r="I23" t="s">
        <v>372</v>
      </c>
      <c r="J23">
        <v>7</v>
      </c>
      <c r="M23" t="s">
        <v>233</v>
      </c>
      <c r="N23">
        <v>8</v>
      </c>
    </row>
    <row r="24" spans="1:14" x14ac:dyDescent="0.25">
      <c r="A24" t="s">
        <v>181</v>
      </c>
      <c r="C24" t="s">
        <v>181</v>
      </c>
      <c r="I24" t="s">
        <v>226</v>
      </c>
      <c r="J24">
        <v>7</v>
      </c>
      <c r="M24" t="s">
        <v>1675</v>
      </c>
      <c r="N24">
        <v>8</v>
      </c>
    </row>
    <row r="25" spans="1:14" x14ac:dyDescent="0.25">
      <c r="A25" t="s">
        <v>181</v>
      </c>
      <c r="C25" t="s">
        <v>181</v>
      </c>
      <c r="I25" t="s">
        <v>224</v>
      </c>
      <c r="J25">
        <v>7</v>
      </c>
      <c r="M25" t="s">
        <v>1676</v>
      </c>
      <c r="N25">
        <v>7</v>
      </c>
    </row>
    <row r="26" spans="1:14" x14ac:dyDescent="0.25">
      <c r="A26" t="s">
        <v>182</v>
      </c>
      <c r="C26" t="s">
        <v>182</v>
      </c>
      <c r="I26" t="s">
        <v>459</v>
      </c>
      <c r="J26">
        <v>7</v>
      </c>
      <c r="M26" t="s">
        <v>1677</v>
      </c>
      <c r="N26">
        <v>7</v>
      </c>
    </row>
    <row r="27" spans="1:14" x14ac:dyDescent="0.25">
      <c r="A27" t="s">
        <v>182</v>
      </c>
      <c r="C27" t="s">
        <v>182</v>
      </c>
      <c r="I27" t="s">
        <v>227</v>
      </c>
      <c r="J27">
        <v>7</v>
      </c>
      <c r="M27" t="s">
        <v>1678</v>
      </c>
      <c r="N27">
        <v>7</v>
      </c>
    </row>
    <row r="28" spans="1:14" x14ac:dyDescent="0.25">
      <c r="A28" t="s">
        <v>183</v>
      </c>
      <c r="C28" t="s">
        <v>183</v>
      </c>
      <c r="I28" t="s">
        <v>174</v>
      </c>
      <c r="J28">
        <v>6</v>
      </c>
      <c r="M28" t="s">
        <v>1679</v>
      </c>
      <c r="N28">
        <v>7</v>
      </c>
    </row>
    <row r="29" spans="1:14" x14ac:dyDescent="0.25">
      <c r="A29" t="s">
        <v>184</v>
      </c>
      <c r="C29" t="s">
        <v>184</v>
      </c>
      <c r="I29" t="s">
        <v>212</v>
      </c>
      <c r="J29">
        <v>6</v>
      </c>
      <c r="M29" t="s">
        <v>218</v>
      </c>
      <c r="N29">
        <v>7</v>
      </c>
    </row>
    <row r="30" spans="1:14" x14ac:dyDescent="0.25">
      <c r="A30" t="s">
        <v>185</v>
      </c>
      <c r="C30" t="s">
        <v>185</v>
      </c>
      <c r="I30" t="s">
        <v>305</v>
      </c>
      <c r="J30">
        <v>6</v>
      </c>
      <c r="M30" t="s">
        <v>1680</v>
      </c>
      <c r="N30">
        <v>6</v>
      </c>
    </row>
    <row r="31" spans="1:14" x14ac:dyDescent="0.25">
      <c r="A31" t="s">
        <v>186</v>
      </c>
      <c r="C31" t="s">
        <v>186</v>
      </c>
      <c r="I31" t="s">
        <v>228</v>
      </c>
      <c r="J31">
        <v>6</v>
      </c>
      <c r="M31" t="s">
        <v>1681</v>
      </c>
      <c r="N31">
        <v>6</v>
      </c>
    </row>
    <row r="32" spans="1:14" x14ac:dyDescent="0.25">
      <c r="A32" t="s">
        <v>187</v>
      </c>
      <c r="C32" t="s">
        <v>187</v>
      </c>
      <c r="I32" t="s">
        <v>375</v>
      </c>
      <c r="J32">
        <v>6</v>
      </c>
      <c r="M32" t="s">
        <v>1682</v>
      </c>
      <c r="N32">
        <v>6</v>
      </c>
    </row>
    <row r="33" spans="1:14" x14ac:dyDescent="0.25">
      <c r="A33" t="s">
        <v>186</v>
      </c>
      <c r="C33" t="s">
        <v>186</v>
      </c>
      <c r="I33" t="s">
        <v>240</v>
      </c>
      <c r="J33">
        <v>6</v>
      </c>
      <c r="M33" t="s">
        <v>1683</v>
      </c>
      <c r="N33">
        <v>6</v>
      </c>
    </row>
    <row r="34" spans="1:14" x14ac:dyDescent="0.25">
      <c r="A34" t="s">
        <v>188</v>
      </c>
      <c r="C34" t="s">
        <v>188</v>
      </c>
      <c r="I34" t="s">
        <v>466</v>
      </c>
      <c r="J34">
        <v>6</v>
      </c>
      <c r="M34" t="s">
        <v>375</v>
      </c>
      <c r="N34">
        <v>6</v>
      </c>
    </row>
    <row r="35" spans="1:14" x14ac:dyDescent="0.25">
      <c r="A35" t="s">
        <v>189</v>
      </c>
      <c r="C35" t="s">
        <v>189</v>
      </c>
      <c r="I35" t="s">
        <v>288</v>
      </c>
      <c r="J35">
        <v>5</v>
      </c>
      <c r="M35" t="s">
        <v>240</v>
      </c>
      <c r="N35">
        <v>6</v>
      </c>
    </row>
    <row r="36" spans="1:14" x14ac:dyDescent="0.25">
      <c r="A36" t="s">
        <v>190</v>
      </c>
      <c r="C36" t="s">
        <v>190</v>
      </c>
      <c r="I36" t="s">
        <v>371</v>
      </c>
      <c r="J36">
        <v>5</v>
      </c>
      <c r="M36" t="s">
        <v>1684</v>
      </c>
      <c r="N36">
        <v>6</v>
      </c>
    </row>
    <row r="37" spans="1:14" x14ac:dyDescent="0.25">
      <c r="A37" t="s">
        <v>191</v>
      </c>
      <c r="C37" t="s">
        <v>191</v>
      </c>
      <c r="I37" t="s">
        <v>231</v>
      </c>
      <c r="J37">
        <v>5</v>
      </c>
      <c r="M37" t="s">
        <v>1124</v>
      </c>
      <c r="N37">
        <v>5</v>
      </c>
    </row>
    <row r="38" spans="1:14" x14ac:dyDescent="0.25">
      <c r="A38" t="s">
        <v>192</v>
      </c>
      <c r="C38" t="s">
        <v>192</v>
      </c>
      <c r="I38" t="s">
        <v>397</v>
      </c>
      <c r="J38">
        <v>5</v>
      </c>
      <c r="M38" t="s">
        <v>1247</v>
      </c>
      <c r="N38">
        <v>5</v>
      </c>
    </row>
    <row r="39" spans="1:14" x14ac:dyDescent="0.25">
      <c r="A39" t="s">
        <v>193</v>
      </c>
      <c r="C39" t="s">
        <v>193</v>
      </c>
      <c r="I39" t="s">
        <v>236</v>
      </c>
      <c r="J39">
        <v>5</v>
      </c>
      <c r="M39" t="s">
        <v>288</v>
      </c>
      <c r="N39">
        <v>5</v>
      </c>
    </row>
    <row r="40" spans="1:14" x14ac:dyDescent="0.25">
      <c r="A40" t="s">
        <v>194</v>
      </c>
      <c r="C40" t="s">
        <v>194</v>
      </c>
      <c r="I40" t="s">
        <v>586</v>
      </c>
      <c r="J40">
        <v>5</v>
      </c>
      <c r="M40" t="s">
        <v>1685</v>
      </c>
      <c r="N40">
        <v>5</v>
      </c>
    </row>
    <row r="41" spans="1:14" x14ac:dyDescent="0.25">
      <c r="A41" t="s">
        <v>195</v>
      </c>
      <c r="C41" t="s">
        <v>195</v>
      </c>
      <c r="I41" t="s">
        <v>239</v>
      </c>
      <c r="J41">
        <v>5</v>
      </c>
      <c r="M41" t="s">
        <v>1686</v>
      </c>
      <c r="N41">
        <v>5</v>
      </c>
    </row>
    <row r="42" spans="1:14" x14ac:dyDescent="0.25">
      <c r="A42" t="s">
        <v>196</v>
      </c>
      <c r="C42" t="s">
        <v>196</v>
      </c>
      <c r="I42" t="s">
        <v>463</v>
      </c>
      <c r="J42">
        <v>5</v>
      </c>
      <c r="M42" t="s">
        <v>397</v>
      </c>
      <c r="N42">
        <v>5</v>
      </c>
    </row>
    <row r="43" spans="1:14" x14ac:dyDescent="0.25">
      <c r="A43" t="s">
        <v>197</v>
      </c>
      <c r="C43" t="s">
        <v>197</v>
      </c>
      <c r="I43" t="s">
        <v>256</v>
      </c>
      <c r="J43">
        <v>5</v>
      </c>
      <c r="M43" t="s">
        <v>236</v>
      </c>
      <c r="N43">
        <v>5</v>
      </c>
    </row>
    <row r="44" spans="1:14" x14ac:dyDescent="0.25">
      <c r="A44" t="s">
        <v>198</v>
      </c>
      <c r="C44" t="s">
        <v>198</v>
      </c>
      <c r="I44" t="s">
        <v>400</v>
      </c>
      <c r="J44">
        <v>5</v>
      </c>
      <c r="M44" t="s">
        <v>586</v>
      </c>
      <c r="N44">
        <v>5</v>
      </c>
    </row>
    <row r="45" spans="1:14" x14ac:dyDescent="0.25">
      <c r="A45" t="s">
        <v>199</v>
      </c>
      <c r="C45" t="s">
        <v>199</v>
      </c>
      <c r="I45" t="s">
        <v>453</v>
      </c>
      <c r="J45">
        <v>5</v>
      </c>
      <c r="M45" t="s">
        <v>239</v>
      </c>
      <c r="N45">
        <v>5</v>
      </c>
    </row>
    <row r="46" spans="1:14" x14ac:dyDescent="0.25">
      <c r="A46" t="s">
        <v>200</v>
      </c>
      <c r="C46" t="s">
        <v>200</v>
      </c>
      <c r="I46" t="s">
        <v>700</v>
      </c>
      <c r="J46">
        <v>5</v>
      </c>
      <c r="M46" t="s">
        <v>1687</v>
      </c>
      <c r="N46">
        <v>5</v>
      </c>
    </row>
    <row r="47" spans="1:14" x14ac:dyDescent="0.25">
      <c r="A47" t="s">
        <v>201</v>
      </c>
      <c r="C47" t="s">
        <v>201</v>
      </c>
      <c r="I47" t="s">
        <v>531</v>
      </c>
      <c r="J47">
        <v>5</v>
      </c>
      <c r="M47" t="s">
        <v>1688</v>
      </c>
      <c r="N47">
        <v>5</v>
      </c>
    </row>
    <row r="48" spans="1:14" x14ac:dyDescent="0.25">
      <c r="A48" t="s">
        <v>202</v>
      </c>
      <c r="C48" t="s">
        <v>202</v>
      </c>
      <c r="I48" t="s">
        <v>218</v>
      </c>
      <c r="J48">
        <v>5</v>
      </c>
      <c r="M48" t="s">
        <v>1689</v>
      </c>
      <c r="N48">
        <v>5</v>
      </c>
    </row>
    <row r="49" spans="1:14" x14ac:dyDescent="0.25">
      <c r="A49" t="s">
        <v>203</v>
      </c>
      <c r="C49" t="s">
        <v>203</v>
      </c>
      <c r="I49" t="s">
        <v>299</v>
      </c>
      <c r="J49">
        <v>5</v>
      </c>
      <c r="M49" t="s">
        <v>517</v>
      </c>
      <c r="N49">
        <v>5</v>
      </c>
    </row>
    <row r="50" spans="1:14" x14ac:dyDescent="0.25">
      <c r="A50" t="s">
        <v>198</v>
      </c>
      <c r="C50" t="s">
        <v>198</v>
      </c>
      <c r="I50" t="s">
        <v>163</v>
      </c>
      <c r="J50">
        <v>5</v>
      </c>
      <c r="M50" t="s">
        <v>400</v>
      </c>
      <c r="N50">
        <v>5</v>
      </c>
    </row>
    <row r="51" spans="1:14" x14ac:dyDescent="0.25">
      <c r="A51" t="s">
        <v>204</v>
      </c>
      <c r="C51" t="s">
        <v>204</v>
      </c>
      <c r="I51" t="s">
        <v>323</v>
      </c>
      <c r="J51">
        <v>4</v>
      </c>
      <c r="M51" t="s">
        <v>453</v>
      </c>
      <c r="N51">
        <v>5</v>
      </c>
    </row>
    <row r="52" spans="1:14" x14ac:dyDescent="0.25">
      <c r="A52" t="s">
        <v>205</v>
      </c>
      <c r="C52" t="s">
        <v>205</v>
      </c>
      <c r="I52" t="s">
        <v>173</v>
      </c>
      <c r="J52">
        <v>4</v>
      </c>
      <c r="M52" t="s">
        <v>700</v>
      </c>
      <c r="N52">
        <v>5</v>
      </c>
    </row>
    <row r="53" spans="1:14" x14ac:dyDescent="0.25">
      <c r="A53" t="s">
        <v>206</v>
      </c>
      <c r="C53" t="s">
        <v>206</v>
      </c>
      <c r="I53" t="s">
        <v>180</v>
      </c>
      <c r="J53">
        <v>4</v>
      </c>
      <c r="M53" t="s">
        <v>1690</v>
      </c>
      <c r="N53">
        <v>5</v>
      </c>
    </row>
    <row r="54" spans="1:14" x14ac:dyDescent="0.25">
      <c r="A54" t="s">
        <v>206</v>
      </c>
      <c r="C54" t="s">
        <v>206</v>
      </c>
      <c r="I54" t="s">
        <v>312</v>
      </c>
      <c r="J54">
        <v>4</v>
      </c>
      <c r="M54" t="s">
        <v>1691</v>
      </c>
      <c r="N54">
        <v>5</v>
      </c>
    </row>
    <row r="55" spans="1:14" x14ac:dyDescent="0.25">
      <c r="A55" t="s">
        <v>206</v>
      </c>
      <c r="C55" t="s">
        <v>206</v>
      </c>
      <c r="I55" t="s">
        <v>182</v>
      </c>
      <c r="J55">
        <v>4</v>
      </c>
      <c r="M55" t="s">
        <v>1692</v>
      </c>
      <c r="N55">
        <v>5</v>
      </c>
    </row>
    <row r="56" spans="1:14" x14ac:dyDescent="0.25">
      <c r="A56" t="s">
        <v>207</v>
      </c>
      <c r="C56" t="s">
        <v>207</v>
      </c>
      <c r="I56" t="s">
        <v>477</v>
      </c>
      <c r="J56">
        <v>4</v>
      </c>
      <c r="M56" t="s">
        <v>323</v>
      </c>
      <c r="N56">
        <v>4</v>
      </c>
    </row>
    <row r="57" spans="1:14" x14ac:dyDescent="0.25">
      <c r="A57" t="s">
        <v>208</v>
      </c>
      <c r="C57" t="s">
        <v>208</v>
      </c>
      <c r="I57" t="s">
        <v>178</v>
      </c>
      <c r="J57">
        <v>4</v>
      </c>
      <c r="M57" t="s">
        <v>1355</v>
      </c>
      <c r="N57">
        <v>4</v>
      </c>
    </row>
    <row r="58" spans="1:14" x14ac:dyDescent="0.25">
      <c r="A58" t="s">
        <v>209</v>
      </c>
      <c r="C58" t="s">
        <v>209</v>
      </c>
      <c r="I58" t="s">
        <v>308</v>
      </c>
      <c r="J58">
        <v>4</v>
      </c>
      <c r="M58" t="s">
        <v>391</v>
      </c>
      <c r="N58">
        <v>4</v>
      </c>
    </row>
    <row r="59" spans="1:14" x14ac:dyDescent="0.25">
      <c r="A59" t="s">
        <v>210</v>
      </c>
      <c r="C59" t="s">
        <v>210</v>
      </c>
      <c r="I59" t="s">
        <v>520</v>
      </c>
      <c r="J59">
        <v>4</v>
      </c>
      <c r="M59" t="s">
        <v>1514</v>
      </c>
      <c r="N59">
        <v>4</v>
      </c>
    </row>
    <row r="60" spans="1:14" x14ac:dyDescent="0.25">
      <c r="A60" t="s">
        <v>211</v>
      </c>
      <c r="C60" t="s">
        <v>211</v>
      </c>
      <c r="I60" t="s">
        <v>321</v>
      </c>
      <c r="J60">
        <v>4</v>
      </c>
      <c r="M60" t="s">
        <v>1122</v>
      </c>
      <c r="N60">
        <v>4</v>
      </c>
    </row>
    <row r="61" spans="1:14" x14ac:dyDescent="0.25">
      <c r="A61" t="s">
        <v>212</v>
      </c>
      <c r="C61" t="s">
        <v>212</v>
      </c>
      <c r="I61" t="s">
        <v>470</v>
      </c>
      <c r="J61">
        <v>4</v>
      </c>
      <c r="M61" t="s">
        <v>1406</v>
      </c>
      <c r="N61">
        <v>4</v>
      </c>
    </row>
    <row r="62" spans="1:14" x14ac:dyDescent="0.25">
      <c r="A62" t="s">
        <v>213</v>
      </c>
      <c r="C62" t="s">
        <v>213</v>
      </c>
      <c r="I62" t="s">
        <v>316</v>
      </c>
      <c r="J62">
        <v>4</v>
      </c>
      <c r="M62" t="s">
        <v>513</v>
      </c>
      <c r="N62">
        <v>4</v>
      </c>
    </row>
    <row r="63" spans="1:14" x14ac:dyDescent="0.25">
      <c r="A63" t="s">
        <v>213</v>
      </c>
      <c r="C63" t="s">
        <v>213</v>
      </c>
      <c r="I63" t="s">
        <v>503</v>
      </c>
      <c r="J63">
        <v>4</v>
      </c>
      <c r="M63" t="s">
        <v>1241</v>
      </c>
      <c r="N63">
        <v>4</v>
      </c>
    </row>
    <row r="64" spans="1:14" x14ac:dyDescent="0.25">
      <c r="A64" t="s">
        <v>214</v>
      </c>
      <c r="C64" t="s">
        <v>214</v>
      </c>
      <c r="I64" t="s">
        <v>206</v>
      </c>
      <c r="J64">
        <v>4</v>
      </c>
      <c r="M64" t="s">
        <v>173</v>
      </c>
      <c r="N64">
        <v>4</v>
      </c>
    </row>
    <row r="65" spans="1:14" x14ac:dyDescent="0.25">
      <c r="A65" t="s">
        <v>215</v>
      </c>
      <c r="C65" t="s">
        <v>215</v>
      </c>
      <c r="I65" t="s">
        <v>161</v>
      </c>
      <c r="J65">
        <v>4</v>
      </c>
      <c r="M65" t="s">
        <v>1693</v>
      </c>
      <c r="N65">
        <v>4</v>
      </c>
    </row>
    <row r="66" spans="1:14" x14ac:dyDescent="0.25">
      <c r="A66" t="s">
        <v>214</v>
      </c>
      <c r="C66" t="s">
        <v>214</v>
      </c>
      <c r="I66" t="s">
        <v>519</v>
      </c>
      <c r="J66">
        <v>4</v>
      </c>
      <c r="M66" t="s">
        <v>1228</v>
      </c>
      <c r="N66">
        <v>4</v>
      </c>
    </row>
    <row r="67" spans="1:14" x14ac:dyDescent="0.25">
      <c r="A67" t="s">
        <v>214</v>
      </c>
      <c r="C67" t="s">
        <v>214</v>
      </c>
      <c r="I67" t="s">
        <v>198</v>
      </c>
      <c r="J67">
        <v>4</v>
      </c>
      <c r="M67" t="s">
        <v>312</v>
      </c>
      <c r="N67">
        <v>4</v>
      </c>
    </row>
    <row r="68" spans="1:14" x14ac:dyDescent="0.25">
      <c r="A68" t="s">
        <v>216</v>
      </c>
      <c r="C68" t="s">
        <v>216</v>
      </c>
      <c r="I68" t="s">
        <v>451</v>
      </c>
      <c r="J68">
        <v>4</v>
      </c>
      <c r="M68" t="s">
        <v>1694</v>
      </c>
      <c r="N68">
        <v>4</v>
      </c>
    </row>
    <row r="69" spans="1:14" x14ac:dyDescent="0.25">
      <c r="A69" t="s">
        <v>214</v>
      </c>
      <c r="C69" t="s">
        <v>214</v>
      </c>
      <c r="I69" t="s">
        <v>481</v>
      </c>
      <c r="J69">
        <v>4</v>
      </c>
      <c r="M69" t="s">
        <v>477</v>
      </c>
      <c r="N69">
        <v>4</v>
      </c>
    </row>
    <row r="70" spans="1:14" x14ac:dyDescent="0.25">
      <c r="A70" t="s">
        <v>214</v>
      </c>
      <c r="C70" t="s">
        <v>214</v>
      </c>
      <c r="I70" t="s">
        <v>408</v>
      </c>
      <c r="J70">
        <v>4</v>
      </c>
      <c r="M70" t="s">
        <v>178</v>
      </c>
      <c r="N70">
        <v>4</v>
      </c>
    </row>
    <row r="71" spans="1:14" x14ac:dyDescent="0.25">
      <c r="A71" t="s">
        <v>217</v>
      </c>
      <c r="C71" t="s">
        <v>217</v>
      </c>
      <c r="I71" t="s">
        <v>465</v>
      </c>
      <c r="J71">
        <v>4</v>
      </c>
      <c r="M71" t="s">
        <v>308</v>
      </c>
      <c r="N71">
        <v>4</v>
      </c>
    </row>
    <row r="72" spans="1:14" x14ac:dyDescent="0.25">
      <c r="A72" t="s">
        <v>214</v>
      </c>
      <c r="C72" t="s">
        <v>214</v>
      </c>
      <c r="I72" t="s">
        <v>473</v>
      </c>
      <c r="J72">
        <v>4</v>
      </c>
      <c r="M72" t="s">
        <v>520</v>
      </c>
      <c r="N72">
        <v>4</v>
      </c>
    </row>
    <row r="73" spans="1:14" x14ac:dyDescent="0.25">
      <c r="A73" t="s">
        <v>214</v>
      </c>
      <c r="C73" t="s">
        <v>214</v>
      </c>
      <c r="I73" t="s">
        <v>301</v>
      </c>
      <c r="J73">
        <v>4</v>
      </c>
      <c r="M73" t="s">
        <v>1695</v>
      </c>
      <c r="N73">
        <v>4</v>
      </c>
    </row>
    <row r="74" spans="1:14" x14ac:dyDescent="0.25">
      <c r="A74" t="s">
        <v>214</v>
      </c>
      <c r="C74" t="s">
        <v>214</v>
      </c>
      <c r="I74" t="s">
        <v>181</v>
      </c>
      <c r="J74">
        <v>4</v>
      </c>
      <c r="M74" t="s">
        <v>470</v>
      </c>
      <c r="N74">
        <v>4</v>
      </c>
    </row>
    <row r="75" spans="1:14" x14ac:dyDescent="0.25">
      <c r="A75" t="s">
        <v>214</v>
      </c>
      <c r="C75" t="s">
        <v>214</v>
      </c>
      <c r="I75" t="s">
        <v>716</v>
      </c>
      <c r="J75">
        <v>4</v>
      </c>
      <c r="M75" t="s">
        <v>698</v>
      </c>
      <c r="N75">
        <v>4</v>
      </c>
    </row>
    <row r="76" spans="1:14" x14ac:dyDescent="0.25">
      <c r="A76" t="s">
        <v>214</v>
      </c>
      <c r="C76" t="s">
        <v>214</v>
      </c>
      <c r="I76" t="s">
        <v>412</v>
      </c>
      <c r="J76">
        <v>4</v>
      </c>
      <c r="M76" t="s">
        <v>1696</v>
      </c>
      <c r="N76">
        <v>4</v>
      </c>
    </row>
    <row r="77" spans="1:14" x14ac:dyDescent="0.25">
      <c r="A77" t="s">
        <v>214</v>
      </c>
      <c r="C77" t="s">
        <v>214</v>
      </c>
      <c r="I77" t="s">
        <v>399</v>
      </c>
      <c r="J77">
        <v>4</v>
      </c>
      <c r="M77" t="s">
        <v>1697</v>
      </c>
      <c r="N77">
        <v>4</v>
      </c>
    </row>
    <row r="78" spans="1:14" x14ac:dyDescent="0.25">
      <c r="A78" t="s">
        <v>214</v>
      </c>
      <c r="C78" t="s">
        <v>214</v>
      </c>
      <c r="I78" t="s">
        <v>735</v>
      </c>
      <c r="J78">
        <v>3</v>
      </c>
      <c r="M78" t="s">
        <v>570</v>
      </c>
      <c r="N78">
        <v>4</v>
      </c>
    </row>
    <row r="79" spans="1:14" x14ac:dyDescent="0.25">
      <c r="A79" t="s">
        <v>214</v>
      </c>
      <c r="C79" t="s">
        <v>214</v>
      </c>
      <c r="I79" t="s">
        <v>640</v>
      </c>
      <c r="J79">
        <v>3</v>
      </c>
      <c r="M79" t="s">
        <v>709</v>
      </c>
      <c r="N79">
        <v>4</v>
      </c>
    </row>
    <row r="80" spans="1:14" x14ac:dyDescent="0.25">
      <c r="A80" t="s">
        <v>218</v>
      </c>
      <c r="C80" t="s">
        <v>218</v>
      </c>
      <c r="I80" t="s">
        <v>688</v>
      </c>
      <c r="J80">
        <v>3</v>
      </c>
      <c r="M80" t="s">
        <v>503</v>
      </c>
      <c r="N80">
        <v>4</v>
      </c>
    </row>
    <row r="81" spans="1:14" x14ac:dyDescent="0.25">
      <c r="A81" t="s">
        <v>219</v>
      </c>
      <c r="C81" t="s">
        <v>219</v>
      </c>
      <c r="I81" t="s">
        <v>238</v>
      </c>
      <c r="J81">
        <v>3</v>
      </c>
      <c r="M81" t="s">
        <v>206</v>
      </c>
      <c r="N81">
        <v>4</v>
      </c>
    </row>
    <row r="82" spans="1:14" x14ac:dyDescent="0.25">
      <c r="A82" t="s">
        <v>220</v>
      </c>
      <c r="C82" t="s">
        <v>220</v>
      </c>
      <c r="I82" t="s">
        <v>518</v>
      </c>
      <c r="J82">
        <v>3</v>
      </c>
      <c r="M82" t="s">
        <v>1491</v>
      </c>
      <c r="N82">
        <v>4</v>
      </c>
    </row>
    <row r="83" spans="1:14" x14ac:dyDescent="0.25">
      <c r="A83" t="s">
        <v>221</v>
      </c>
      <c r="C83" t="s">
        <v>221</v>
      </c>
      <c r="I83" t="s">
        <v>512</v>
      </c>
      <c r="J83">
        <v>3</v>
      </c>
      <c r="M83" t="s">
        <v>1698</v>
      </c>
      <c r="N83">
        <v>4</v>
      </c>
    </row>
    <row r="84" spans="1:14" x14ac:dyDescent="0.25">
      <c r="A84" t="s">
        <v>222</v>
      </c>
      <c r="C84" t="s">
        <v>222</v>
      </c>
      <c r="I84" t="s">
        <v>374</v>
      </c>
      <c r="J84">
        <v>3</v>
      </c>
      <c r="M84" t="s">
        <v>519</v>
      </c>
      <c r="N84">
        <v>4</v>
      </c>
    </row>
    <row r="85" spans="1:14" x14ac:dyDescent="0.25">
      <c r="A85" t="s">
        <v>223</v>
      </c>
      <c r="C85" t="s">
        <v>223</v>
      </c>
      <c r="I85" t="s">
        <v>259</v>
      </c>
      <c r="J85">
        <v>3</v>
      </c>
      <c r="M85" t="s">
        <v>452</v>
      </c>
      <c r="N85">
        <v>4</v>
      </c>
    </row>
    <row r="86" spans="1:14" x14ac:dyDescent="0.25">
      <c r="A86" t="s">
        <v>224</v>
      </c>
      <c r="C86" t="s">
        <v>224</v>
      </c>
      <c r="I86" t="s">
        <v>597</v>
      </c>
      <c r="J86">
        <v>3</v>
      </c>
      <c r="M86" t="s">
        <v>1699</v>
      </c>
      <c r="N86">
        <v>4</v>
      </c>
    </row>
    <row r="87" spans="1:14" x14ac:dyDescent="0.25">
      <c r="A87" t="s">
        <v>225</v>
      </c>
      <c r="C87" t="s">
        <v>225</v>
      </c>
      <c r="I87" t="s">
        <v>385</v>
      </c>
      <c r="J87">
        <v>3</v>
      </c>
      <c r="M87" t="s">
        <v>1700</v>
      </c>
      <c r="N87">
        <v>4</v>
      </c>
    </row>
    <row r="88" spans="1:14" x14ac:dyDescent="0.25">
      <c r="A88" t="s">
        <v>226</v>
      </c>
      <c r="C88" t="s">
        <v>226</v>
      </c>
      <c r="I88" t="s">
        <v>230</v>
      </c>
      <c r="J88">
        <v>3</v>
      </c>
      <c r="M88" t="s">
        <v>408</v>
      </c>
      <c r="N88">
        <v>4</v>
      </c>
    </row>
    <row r="89" spans="1:14" x14ac:dyDescent="0.25">
      <c r="A89" t="s">
        <v>227</v>
      </c>
      <c r="C89" t="s">
        <v>227</v>
      </c>
      <c r="I89" t="s">
        <v>335</v>
      </c>
      <c r="J89">
        <v>3</v>
      </c>
      <c r="M89" t="s">
        <v>465</v>
      </c>
      <c r="N89">
        <v>4</v>
      </c>
    </row>
    <row r="90" spans="1:14" x14ac:dyDescent="0.25">
      <c r="A90" t="s">
        <v>228</v>
      </c>
      <c r="C90" t="s">
        <v>228</v>
      </c>
      <c r="I90" t="s">
        <v>364</v>
      </c>
      <c r="J90">
        <v>3</v>
      </c>
      <c r="M90" t="s">
        <v>473</v>
      </c>
      <c r="N90">
        <v>4</v>
      </c>
    </row>
    <row r="91" spans="1:14" x14ac:dyDescent="0.25">
      <c r="A91" t="s">
        <v>229</v>
      </c>
      <c r="C91" t="s">
        <v>229</v>
      </c>
      <c r="I91" t="s">
        <v>165</v>
      </c>
      <c r="J91">
        <v>3</v>
      </c>
      <c r="M91" t="s">
        <v>1701</v>
      </c>
      <c r="N91">
        <v>4</v>
      </c>
    </row>
    <row r="92" spans="1:14" x14ac:dyDescent="0.25">
      <c r="A92" t="s">
        <v>226</v>
      </c>
      <c r="C92" t="s">
        <v>226</v>
      </c>
      <c r="I92" t="s">
        <v>376</v>
      </c>
      <c r="J92">
        <v>3</v>
      </c>
      <c r="M92" t="s">
        <v>181</v>
      </c>
      <c r="N92">
        <v>4</v>
      </c>
    </row>
    <row r="93" spans="1:14" x14ac:dyDescent="0.25">
      <c r="A93" t="s">
        <v>228</v>
      </c>
      <c r="C93" t="s">
        <v>228</v>
      </c>
      <c r="I93" t="s">
        <v>346</v>
      </c>
      <c r="J93">
        <v>3</v>
      </c>
      <c r="M93" t="s">
        <v>716</v>
      </c>
      <c r="N93">
        <v>4</v>
      </c>
    </row>
    <row r="94" spans="1:14" x14ac:dyDescent="0.25">
      <c r="A94" t="s">
        <v>230</v>
      </c>
      <c r="C94" t="s">
        <v>230</v>
      </c>
      <c r="I94" t="s">
        <v>215</v>
      </c>
      <c r="J94">
        <v>3</v>
      </c>
      <c r="M94" t="s">
        <v>707</v>
      </c>
      <c r="N94">
        <v>4</v>
      </c>
    </row>
    <row r="95" spans="1:14" x14ac:dyDescent="0.25">
      <c r="A95" t="s">
        <v>231</v>
      </c>
      <c r="C95" t="s">
        <v>231</v>
      </c>
      <c r="I95" t="s">
        <v>702</v>
      </c>
      <c r="J95">
        <v>3</v>
      </c>
      <c r="M95" t="s">
        <v>412</v>
      </c>
      <c r="N95">
        <v>4</v>
      </c>
    </row>
    <row r="96" spans="1:14" x14ac:dyDescent="0.25">
      <c r="A96" t="s">
        <v>232</v>
      </c>
      <c r="C96" t="s">
        <v>232</v>
      </c>
      <c r="I96" t="s">
        <v>528</v>
      </c>
      <c r="J96">
        <v>3</v>
      </c>
      <c r="M96" t="s">
        <v>399</v>
      </c>
      <c r="N96">
        <v>4</v>
      </c>
    </row>
    <row r="97" spans="1:14" x14ac:dyDescent="0.25">
      <c r="A97" t="s">
        <v>233</v>
      </c>
      <c r="C97" t="s">
        <v>233</v>
      </c>
      <c r="I97" t="s">
        <v>246</v>
      </c>
      <c r="J97">
        <v>3</v>
      </c>
      <c r="M97" t="s">
        <v>735</v>
      </c>
      <c r="N97">
        <v>3</v>
      </c>
    </row>
    <row r="98" spans="1:14" x14ac:dyDescent="0.25">
      <c r="A98" t="s">
        <v>233</v>
      </c>
      <c r="C98" t="s">
        <v>233</v>
      </c>
      <c r="I98" t="s">
        <v>698</v>
      </c>
      <c r="J98">
        <v>3</v>
      </c>
      <c r="M98" t="s">
        <v>640</v>
      </c>
      <c r="N98">
        <v>3</v>
      </c>
    </row>
    <row r="99" spans="1:14" x14ac:dyDescent="0.25">
      <c r="A99" t="s">
        <v>234</v>
      </c>
      <c r="C99" t="s">
        <v>234</v>
      </c>
      <c r="I99" t="s">
        <v>638</v>
      </c>
      <c r="J99">
        <v>3</v>
      </c>
      <c r="M99" t="s">
        <v>688</v>
      </c>
      <c r="N99">
        <v>3</v>
      </c>
    </row>
    <row r="100" spans="1:14" x14ac:dyDescent="0.25">
      <c r="A100" t="s">
        <v>235</v>
      </c>
      <c r="C100" t="s">
        <v>235</v>
      </c>
      <c r="I100" t="s">
        <v>460</v>
      </c>
      <c r="J100">
        <v>3</v>
      </c>
      <c r="M100" t="s">
        <v>1702</v>
      </c>
      <c r="N100">
        <v>3</v>
      </c>
    </row>
    <row r="101" spans="1:14" x14ac:dyDescent="0.25">
      <c r="A101" t="s">
        <v>236</v>
      </c>
      <c r="C101" t="s">
        <v>236</v>
      </c>
      <c r="I101" t="s">
        <v>521</v>
      </c>
      <c r="J101">
        <v>3</v>
      </c>
      <c r="M101" t="s">
        <v>512</v>
      </c>
      <c r="N101">
        <v>3</v>
      </c>
    </row>
    <row r="102" spans="1:14" x14ac:dyDescent="0.25">
      <c r="A102" t="s">
        <v>237</v>
      </c>
      <c r="C102" t="s">
        <v>237</v>
      </c>
      <c r="I102" t="s">
        <v>222</v>
      </c>
      <c r="J102">
        <v>3</v>
      </c>
      <c r="M102" t="s">
        <v>1478</v>
      </c>
      <c r="N102">
        <v>3</v>
      </c>
    </row>
    <row r="103" spans="1:14" x14ac:dyDescent="0.25">
      <c r="A103" t="s">
        <v>238</v>
      </c>
      <c r="C103" t="s">
        <v>238</v>
      </c>
      <c r="I103" t="s">
        <v>440</v>
      </c>
      <c r="J103">
        <v>3</v>
      </c>
      <c r="M103" t="s">
        <v>1703</v>
      </c>
      <c r="N103">
        <v>3</v>
      </c>
    </row>
    <row r="104" spans="1:14" x14ac:dyDescent="0.25">
      <c r="A104" t="s">
        <v>228</v>
      </c>
      <c r="C104" t="s">
        <v>228</v>
      </c>
      <c r="I104" t="s">
        <v>587</v>
      </c>
      <c r="J104">
        <v>3</v>
      </c>
      <c r="M104" t="s">
        <v>259</v>
      </c>
      <c r="N104">
        <v>3</v>
      </c>
    </row>
    <row r="105" spans="1:14" x14ac:dyDescent="0.25">
      <c r="A105" t="s">
        <v>239</v>
      </c>
      <c r="C105" t="s">
        <v>239</v>
      </c>
      <c r="I105" t="s">
        <v>504</v>
      </c>
      <c r="J105">
        <v>3</v>
      </c>
      <c r="M105" t="s">
        <v>1704</v>
      </c>
      <c r="N105">
        <v>3</v>
      </c>
    </row>
    <row r="106" spans="1:14" x14ac:dyDescent="0.25">
      <c r="A106" t="s">
        <v>240</v>
      </c>
      <c r="C106" t="s">
        <v>240</v>
      </c>
      <c r="I106" t="s">
        <v>217</v>
      </c>
      <c r="J106">
        <v>3</v>
      </c>
      <c r="M106" t="s">
        <v>946</v>
      </c>
      <c r="N106">
        <v>3</v>
      </c>
    </row>
    <row r="107" spans="1:14" x14ac:dyDescent="0.25">
      <c r="A107" t="s">
        <v>240</v>
      </c>
      <c r="C107" t="s">
        <v>240</v>
      </c>
      <c r="I107" t="s">
        <v>290</v>
      </c>
      <c r="J107">
        <v>3</v>
      </c>
      <c r="M107" t="s">
        <v>385</v>
      </c>
      <c r="N107">
        <v>3</v>
      </c>
    </row>
    <row r="108" spans="1:14" x14ac:dyDescent="0.25">
      <c r="A108" t="s">
        <v>241</v>
      </c>
      <c r="C108" t="s">
        <v>241</v>
      </c>
      <c r="I108" t="s">
        <v>1074</v>
      </c>
      <c r="J108">
        <v>3</v>
      </c>
      <c r="M108" t="s">
        <v>230</v>
      </c>
      <c r="N108">
        <v>3</v>
      </c>
    </row>
    <row r="109" spans="1:14" x14ac:dyDescent="0.25">
      <c r="A109" t="s">
        <v>242</v>
      </c>
      <c r="C109" t="s">
        <v>242</v>
      </c>
      <c r="I109" t="s">
        <v>452</v>
      </c>
      <c r="J109">
        <v>3</v>
      </c>
      <c r="M109" t="s">
        <v>1197</v>
      </c>
      <c r="N109">
        <v>3</v>
      </c>
    </row>
    <row r="110" spans="1:14" x14ac:dyDescent="0.25">
      <c r="A110" t="s">
        <v>243</v>
      </c>
      <c r="C110" t="s">
        <v>243</v>
      </c>
      <c r="I110" t="s">
        <v>635</v>
      </c>
      <c r="J110">
        <v>3</v>
      </c>
      <c r="M110" t="s">
        <v>819</v>
      </c>
      <c r="N110">
        <v>3</v>
      </c>
    </row>
    <row r="111" spans="1:14" x14ac:dyDescent="0.25">
      <c r="A111" t="s">
        <v>244</v>
      </c>
      <c r="C111" t="s">
        <v>244</v>
      </c>
      <c r="I111" t="s">
        <v>209</v>
      </c>
      <c r="J111">
        <v>3</v>
      </c>
      <c r="M111" t="s">
        <v>335</v>
      </c>
      <c r="N111">
        <v>3</v>
      </c>
    </row>
    <row r="112" spans="1:14" x14ac:dyDescent="0.25">
      <c r="A112" t="s">
        <v>243</v>
      </c>
      <c r="C112" t="s">
        <v>243</v>
      </c>
      <c r="I112" t="s">
        <v>413</v>
      </c>
      <c r="J112">
        <v>3</v>
      </c>
      <c r="M112" t="s">
        <v>364</v>
      </c>
      <c r="N112">
        <v>3</v>
      </c>
    </row>
    <row r="113" spans="1:14" x14ac:dyDescent="0.25">
      <c r="A113" t="s">
        <v>245</v>
      </c>
      <c r="C113" t="s">
        <v>245</v>
      </c>
      <c r="I113" t="s">
        <v>517</v>
      </c>
      <c r="J113">
        <v>3</v>
      </c>
      <c r="M113" t="s">
        <v>1705</v>
      </c>
      <c r="N113">
        <v>3</v>
      </c>
    </row>
    <row r="114" spans="1:14" x14ac:dyDescent="0.25">
      <c r="A114" t="s">
        <v>246</v>
      </c>
      <c r="C114" t="s">
        <v>246</v>
      </c>
      <c r="I114" t="s">
        <v>296</v>
      </c>
      <c r="J114">
        <v>3</v>
      </c>
      <c r="M114" t="s">
        <v>1706</v>
      </c>
      <c r="N114">
        <v>3</v>
      </c>
    </row>
    <row r="115" spans="1:14" x14ac:dyDescent="0.25">
      <c r="A115" t="s">
        <v>247</v>
      </c>
      <c r="C115" t="s">
        <v>247</v>
      </c>
      <c r="I115" t="s">
        <v>328</v>
      </c>
      <c r="J115">
        <v>3</v>
      </c>
      <c r="M115" t="s">
        <v>346</v>
      </c>
      <c r="N115">
        <v>3</v>
      </c>
    </row>
    <row r="116" spans="1:14" x14ac:dyDescent="0.25">
      <c r="A116" t="s">
        <v>247</v>
      </c>
      <c r="C116" t="s">
        <v>247</v>
      </c>
      <c r="I116" t="s">
        <v>262</v>
      </c>
      <c r="J116">
        <v>3</v>
      </c>
      <c r="M116" t="s">
        <v>1707</v>
      </c>
      <c r="N116">
        <v>3</v>
      </c>
    </row>
    <row r="117" spans="1:14" x14ac:dyDescent="0.25">
      <c r="A117" t="s">
        <v>247</v>
      </c>
      <c r="C117" t="s">
        <v>247</v>
      </c>
      <c r="I117" t="s">
        <v>387</v>
      </c>
      <c r="J117">
        <v>3</v>
      </c>
      <c r="M117" t="s">
        <v>1304</v>
      </c>
      <c r="N117">
        <v>3</v>
      </c>
    </row>
    <row r="118" spans="1:14" x14ac:dyDescent="0.25">
      <c r="A118" t="s">
        <v>248</v>
      </c>
      <c r="C118" t="s">
        <v>248</v>
      </c>
      <c r="I118" t="s">
        <v>411</v>
      </c>
      <c r="J118">
        <v>3</v>
      </c>
      <c r="M118" t="s">
        <v>861</v>
      </c>
      <c r="N118">
        <v>3</v>
      </c>
    </row>
    <row r="119" spans="1:14" x14ac:dyDescent="0.25">
      <c r="A119" t="s">
        <v>245</v>
      </c>
      <c r="C119" t="s">
        <v>245</v>
      </c>
      <c r="I119" t="s">
        <v>450</v>
      </c>
      <c r="J119">
        <v>3</v>
      </c>
      <c r="M119" t="s">
        <v>702</v>
      </c>
      <c r="N119">
        <v>3</v>
      </c>
    </row>
    <row r="120" spans="1:14" x14ac:dyDescent="0.25">
      <c r="A120" t="s">
        <v>249</v>
      </c>
      <c r="C120" t="s">
        <v>249</v>
      </c>
      <c r="I120" t="s">
        <v>199</v>
      </c>
      <c r="J120">
        <v>3</v>
      </c>
      <c r="M120" t="s">
        <v>528</v>
      </c>
      <c r="N120">
        <v>3</v>
      </c>
    </row>
    <row r="121" spans="1:14" x14ac:dyDescent="0.25">
      <c r="A121" t="s">
        <v>250</v>
      </c>
      <c r="C121" t="s">
        <v>250</v>
      </c>
      <c r="I121" t="s">
        <v>343</v>
      </c>
      <c r="J121">
        <v>2</v>
      </c>
      <c r="M121" t="s">
        <v>1708</v>
      </c>
      <c r="N121">
        <v>3</v>
      </c>
    </row>
    <row r="122" spans="1:14" x14ac:dyDescent="0.25">
      <c r="A122" t="s">
        <v>251</v>
      </c>
      <c r="C122" t="s">
        <v>251</v>
      </c>
      <c r="I122" t="s">
        <v>337</v>
      </c>
      <c r="J122">
        <v>2</v>
      </c>
      <c r="M122" t="s">
        <v>638</v>
      </c>
      <c r="N122">
        <v>3</v>
      </c>
    </row>
    <row r="123" spans="1:14" x14ac:dyDescent="0.25">
      <c r="A123" t="s">
        <v>252</v>
      </c>
      <c r="C123" t="s">
        <v>252</v>
      </c>
      <c r="I123" t="s">
        <v>576</v>
      </c>
      <c r="J123">
        <v>2</v>
      </c>
      <c r="M123" t="s">
        <v>1318</v>
      </c>
      <c r="N123">
        <v>3</v>
      </c>
    </row>
    <row r="124" spans="1:14" x14ac:dyDescent="0.25">
      <c r="A124" t="s">
        <v>253</v>
      </c>
      <c r="C124" t="s">
        <v>253</v>
      </c>
      <c r="I124" t="s">
        <v>484</v>
      </c>
      <c r="J124">
        <v>2</v>
      </c>
      <c r="M124" t="s">
        <v>460</v>
      </c>
      <c r="N124">
        <v>3</v>
      </c>
    </row>
    <row r="125" spans="1:14" x14ac:dyDescent="0.25">
      <c r="A125" t="s">
        <v>163</v>
      </c>
      <c r="C125" t="s">
        <v>163</v>
      </c>
      <c r="I125" t="s">
        <v>291</v>
      </c>
      <c r="J125">
        <v>2</v>
      </c>
      <c r="M125" t="s">
        <v>1395</v>
      </c>
      <c r="N125">
        <v>3</v>
      </c>
    </row>
    <row r="126" spans="1:14" x14ac:dyDescent="0.25">
      <c r="A126" t="s">
        <v>254</v>
      </c>
      <c r="C126" t="s">
        <v>254</v>
      </c>
      <c r="I126" t="s">
        <v>676</v>
      </c>
      <c r="J126">
        <v>2</v>
      </c>
      <c r="M126" t="s">
        <v>237</v>
      </c>
      <c r="N126">
        <v>3</v>
      </c>
    </row>
    <row r="127" spans="1:14" x14ac:dyDescent="0.25">
      <c r="A127" t="s">
        <v>250</v>
      </c>
      <c r="C127" t="s">
        <v>250</v>
      </c>
      <c r="I127" t="s">
        <v>612</v>
      </c>
      <c r="J127">
        <v>2</v>
      </c>
      <c r="M127" t="s">
        <v>521</v>
      </c>
      <c r="N127">
        <v>3</v>
      </c>
    </row>
    <row r="128" spans="1:14" x14ac:dyDescent="0.25">
      <c r="A128" t="s">
        <v>255</v>
      </c>
      <c r="C128" t="s">
        <v>255</v>
      </c>
      <c r="I128" t="s">
        <v>395</v>
      </c>
      <c r="J128">
        <v>2</v>
      </c>
      <c r="M128" t="s">
        <v>1254</v>
      </c>
      <c r="N128">
        <v>3</v>
      </c>
    </row>
    <row r="129" spans="1:14" x14ac:dyDescent="0.25">
      <c r="A129" t="s">
        <v>256</v>
      </c>
      <c r="C129" t="s">
        <v>256</v>
      </c>
      <c r="I129" t="s">
        <v>928</v>
      </c>
      <c r="J129">
        <v>2</v>
      </c>
      <c r="M129" t="s">
        <v>1709</v>
      </c>
      <c r="N129">
        <v>3</v>
      </c>
    </row>
    <row r="130" spans="1:14" x14ac:dyDescent="0.25">
      <c r="A130" t="s">
        <v>257</v>
      </c>
      <c r="C130" t="s">
        <v>257</v>
      </c>
      <c r="I130" t="s">
        <v>505</v>
      </c>
      <c r="J130">
        <v>2</v>
      </c>
      <c r="M130" t="s">
        <v>440</v>
      </c>
      <c r="N130">
        <v>3</v>
      </c>
    </row>
    <row r="131" spans="1:14" x14ac:dyDescent="0.25">
      <c r="A131" t="s">
        <v>258</v>
      </c>
      <c r="C131" t="s">
        <v>258</v>
      </c>
      <c r="I131" t="s">
        <v>454</v>
      </c>
      <c r="J131">
        <v>2</v>
      </c>
      <c r="M131" t="s">
        <v>1710</v>
      </c>
      <c r="N131">
        <v>3</v>
      </c>
    </row>
    <row r="132" spans="1:14" x14ac:dyDescent="0.25">
      <c r="A132" t="s">
        <v>169</v>
      </c>
      <c r="C132" t="s">
        <v>169</v>
      </c>
      <c r="I132" t="s">
        <v>298</v>
      </c>
      <c r="J132">
        <v>2</v>
      </c>
      <c r="M132" t="s">
        <v>1711</v>
      </c>
      <c r="N132">
        <v>3</v>
      </c>
    </row>
    <row r="133" spans="1:14" x14ac:dyDescent="0.25">
      <c r="A133" t="s">
        <v>176</v>
      </c>
      <c r="C133" t="s">
        <v>176</v>
      </c>
      <c r="I133" t="s">
        <v>391</v>
      </c>
      <c r="J133">
        <v>2</v>
      </c>
      <c r="M133" t="s">
        <v>217</v>
      </c>
      <c r="N133">
        <v>3</v>
      </c>
    </row>
    <row r="134" spans="1:14" x14ac:dyDescent="0.25">
      <c r="A134" t="s">
        <v>259</v>
      </c>
      <c r="C134" t="s">
        <v>259</v>
      </c>
      <c r="I134" t="s">
        <v>684</v>
      </c>
      <c r="J134">
        <v>2</v>
      </c>
      <c r="M134" t="s">
        <v>290</v>
      </c>
      <c r="N134">
        <v>3</v>
      </c>
    </row>
    <row r="135" spans="1:14" x14ac:dyDescent="0.25">
      <c r="A135" t="s">
        <v>259</v>
      </c>
      <c r="C135" t="s">
        <v>259</v>
      </c>
      <c r="I135" t="s">
        <v>733</v>
      </c>
      <c r="J135">
        <v>2</v>
      </c>
      <c r="M135" t="s">
        <v>1074</v>
      </c>
      <c r="N135">
        <v>3</v>
      </c>
    </row>
    <row r="136" spans="1:14" x14ac:dyDescent="0.25">
      <c r="A136" t="s">
        <v>260</v>
      </c>
      <c r="C136" t="s">
        <v>260</v>
      </c>
      <c r="I136" t="s">
        <v>320</v>
      </c>
      <c r="J136">
        <v>2</v>
      </c>
      <c r="M136" t="s">
        <v>1712</v>
      </c>
      <c r="N136">
        <v>3</v>
      </c>
    </row>
    <row r="137" spans="1:14" x14ac:dyDescent="0.25">
      <c r="A137" t="s">
        <v>261</v>
      </c>
      <c r="C137" t="s">
        <v>261</v>
      </c>
      <c r="I137" t="s">
        <v>176</v>
      </c>
      <c r="J137">
        <v>2</v>
      </c>
      <c r="M137" t="s">
        <v>630</v>
      </c>
      <c r="N137">
        <v>3</v>
      </c>
    </row>
    <row r="138" spans="1:14" x14ac:dyDescent="0.25">
      <c r="A138" t="s">
        <v>262</v>
      </c>
      <c r="C138" t="s">
        <v>262</v>
      </c>
      <c r="I138" t="s">
        <v>220</v>
      </c>
      <c r="J138">
        <v>2</v>
      </c>
      <c r="M138" t="s">
        <v>578</v>
      </c>
      <c r="N138">
        <v>3</v>
      </c>
    </row>
    <row r="139" spans="1:14" x14ac:dyDescent="0.25">
      <c r="A139" t="s">
        <v>178</v>
      </c>
      <c r="C139" t="s">
        <v>178</v>
      </c>
      <c r="I139" t="s">
        <v>293</v>
      </c>
      <c r="J139">
        <v>2</v>
      </c>
      <c r="M139" t="s">
        <v>1713</v>
      </c>
      <c r="N139">
        <v>3</v>
      </c>
    </row>
    <row r="140" spans="1:14" x14ac:dyDescent="0.25">
      <c r="A140" t="s">
        <v>263</v>
      </c>
      <c r="C140" t="s">
        <v>263</v>
      </c>
      <c r="I140" t="s">
        <v>331</v>
      </c>
      <c r="J140">
        <v>2</v>
      </c>
      <c r="M140" t="s">
        <v>706</v>
      </c>
      <c r="N140">
        <v>3</v>
      </c>
    </row>
    <row r="141" spans="1:14" x14ac:dyDescent="0.25">
      <c r="A141" t="s">
        <v>180</v>
      </c>
      <c r="C141" t="s">
        <v>180</v>
      </c>
      <c r="I141" t="s">
        <v>439</v>
      </c>
      <c r="J141">
        <v>2</v>
      </c>
      <c r="M141" t="s">
        <v>413</v>
      </c>
      <c r="N141">
        <v>3</v>
      </c>
    </row>
    <row r="142" spans="1:14" x14ac:dyDescent="0.25">
      <c r="A142" t="s">
        <v>180</v>
      </c>
      <c r="C142" t="s">
        <v>180</v>
      </c>
      <c r="I142" t="s">
        <v>347</v>
      </c>
      <c r="J142">
        <v>2</v>
      </c>
      <c r="M142" t="s">
        <v>581</v>
      </c>
      <c r="N142">
        <v>3</v>
      </c>
    </row>
    <row r="143" spans="1:14" x14ac:dyDescent="0.25">
      <c r="A143" t="s">
        <v>180</v>
      </c>
      <c r="C143" t="s">
        <v>180</v>
      </c>
      <c r="I143" t="s">
        <v>1122</v>
      </c>
      <c r="J143">
        <v>2</v>
      </c>
      <c r="M143" t="s">
        <v>904</v>
      </c>
      <c r="N143">
        <v>3</v>
      </c>
    </row>
    <row r="144" spans="1:14" x14ac:dyDescent="0.25">
      <c r="A144" t="s">
        <v>264</v>
      </c>
      <c r="C144" t="s">
        <v>264</v>
      </c>
      <c r="I144" t="s">
        <v>565</v>
      </c>
      <c r="J144">
        <v>2</v>
      </c>
      <c r="M144" t="s">
        <v>1714</v>
      </c>
      <c r="N144">
        <v>3</v>
      </c>
    </row>
    <row r="145" spans="1:14" x14ac:dyDescent="0.25">
      <c r="A145" t="s">
        <v>264</v>
      </c>
      <c r="C145" t="s">
        <v>264</v>
      </c>
      <c r="I145" t="s">
        <v>264</v>
      </c>
      <c r="J145">
        <v>2</v>
      </c>
      <c r="M145" t="s">
        <v>328</v>
      </c>
      <c r="N145">
        <v>3</v>
      </c>
    </row>
    <row r="146" spans="1:14" x14ac:dyDescent="0.25">
      <c r="A146" t="s">
        <v>265</v>
      </c>
      <c r="C146" t="s">
        <v>265</v>
      </c>
      <c r="I146" t="s">
        <v>415</v>
      </c>
      <c r="J146">
        <v>2</v>
      </c>
      <c r="M146" t="s">
        <v>262</v>
      </c>
      <c r="N146">
        <v>3</v>
      </c>
    </row>
    <row r="147" spans="1:14" x14ac:dyDescent="0.25">
      <c r="A147" t="s">
        <v>266</v>
      </c>
      <c r="C147" t="s">
        <v>266</v>
      </c>
      <c r="I147" t="s">
        <v>309</v>
      </c>
      <c r="J147">
        <v>2</v>
      </c>
      <c r="M147" t="s">
        <v>985</v>
      </c>
      <c r="N147">
        <v>3</v>
      </c>
    </row>
    <row r="148" spans="1:14" x14ac:dyDescent="0.25">
      <c r="A148" t="s">
        <v>267</v>
      </c>
      <c r="C148" t="s">
        <v>267</v>
      </c>
      <c r="I148" t="s">
        <v>513</v>
      </c>
      <c r="J148">
        <v>2</v>
      </c>
      <c r="M148" t="s">
        <v>387</v>
      </c>
      <c r="N148">
        <v>3</v>
      </c>
    </row>
    <row r="149" spans="1:14" x14ac:dyDescent="0.25">
      <c r="A149" t="s">
        <v>268</v>
      </c>
      <c r="C149" t="s">
        <v>268</v>
      </c>
      <c r="I149" t="s">
        <v>574</v>
      </c>
      <c r="J149">
        <v>2</v>
      </c>
      <c r="M149" t="s">
        <v>411</v>
      </c>
      <c r="N149">
        <v>3</v>
      </c>
    </row>
    <row r="150" spans="1:14" x14ac:dyDescent="0.25">
      <c r="A150" t="s">
        <v>269</v>
      </c>
      <c r="C150" t="s">
        <v>269</v>
      </c>
      <c r="I150" t="s">
        <v>705</v>
      </c>
      <c r="J150">
        <v>2</v>
      </c>
      <c r="M150" t="s">
        <v>450</v>
      </c>
      <c r="N150">
        <v>3</v>
      </c>
    </row>
    <row r="151" spans="1:14" x14ac:dyDescent="0.25">
      <c r="A151" t="s">
        <v>270</v>
      </c>
      <c r="C151" t="s">
        <v>270</v>
      </c>
      <c r="I151" t="s">
        <v>632</v>
      </c>
      <c r="J151">
        <v>2</v>
      </c>
      <c r="M151" t="s">
        <v>199</v>
      </c>
      <c r="N151">
        <v>3</v>
      </c>
    </row>
    <row r="152" spans="1:14" x14ac:dyDescent="0.25">
      <c r="A152" t="s">
        <v>271</v>
      </c>
      <c r="C152" t="s">
        <v>271</v>
      </c>
      <c r="I152" t="s">
        <v>637</v>
      </c>
      <c r="J152">
        <v>2</v>
      </c>
      <c r="M152" t="s">
        <v>1276</v>
      </c>
      <c r="N152">
        <v>3</v>
      </c>
    </row>
    <row r="153" spans="1:14" x14ac:dyDescent="0.25">
      <c r="A153" t="s">
        <v>272</v>
      </c>
      <c r="C153" t="s">
        <v>272</v>
      </c>
      <c r="I153" t="s">
        <v>410</v>
      </c>
      <c r="J153">
        <v>2</v>
      </c>
      <c r="M153" t="s">
        <v>343</v>
      </c>
      <c r="N153">
        <v>2</v>
      </c>
    </row>
    <row r="154" spans="1:14" x14ac:dyDescent="0.25">
      <c r="A154" t="s">
        <v>273</v>
      </c>
      <c r="C154" t="s">
        <v>273</v>
      </c>
      <c r="I154" t="s">
        <v>1166</v>
      </c>
      <c r="J154">
        <v>2</v>
      </c>
      <c r="M154" t="s">
        <v>1620</v>
      </c>
      <c r="N154">
        <v>2</v>
      </c>
    </row>
    <row r="155" spans="1:14" x14ac:dyDescent="0.25">
      <c r="A155" t="s">
        <v>274</v>
      </c>
      <c r="C155" t="s">
        <v>274</v>
      </c>
      <c r="I155" t="s">
        <v>619</v>
      </c>
      <c r="J155">
        <v>2</v>
      </c>
      <c r="M155" t="s">
        <v>1269</v>
      </c>
      <c r="N155">
        <v>2</v>
      </c>
    </row>
    <row r="156" spans="1:14" x14ac:dyDescent="0.25">
      <c r="A156" t="s">
        <v>275</v>
      </c>
      <c r="C156" t="s">
        <v>275</v>
      </c>
      <c r="I156" t="s">
        <v>1120</v>
      </c>
      <c r="J156">
        <v>2</v>
      </c>
      <c r="M156" t="s">
        <v>1224</v>
      </c>
      <c r="N156">
        <v>2</v>
      </c>
    </row>
    <row r="157" spans="1:14" x14ac:dyDescent="0.25">
      <c r="A157" t="s">
        <v>276</v>
      </c>
      <c r="C157" t="s">
        <v>276</v>
      </c>
      <c r="I157" t="s">
        <v>624</v>
      </c>
      <c r="J157">
        <v>2</v>
      </c>
      <c r="M157" t="s">
        <v>337</v>
      </c>
      <c r="N157">
        <v>2</v>
      </c>
    </row>
    <row r="158" spans="1:14" x14ac:dyDescent="0.25">
      <c r="A158" t="s">
        <v>256</v>
      </c>
      <c r="C158" t="s">
        <v>256</v>
      </c>
      <c r="I158" t="s">
        <v>186</v>
      </c>
      <c r="J158">
        <v>2</v>
      </c>
      <c r="M158" t="s">
        <v>576</v>
      </c>
      <c r="N158">
        <v>2</v>
      </c>
    </row>
    <row r="159" spans="1:14" x14ac:dyDescent="0.25">
      <c r="A159" t="s">
        <v>277</v>
      </c>
      <c r="C159" t="s">
        <v>277</v>
      </c>
      <c r="I159" t="s">
        <v>210</v>
      </c>
      <c r="J159">
        <v>2</v>
      </c>
      <c r="M159" t="s">
        <v>484</v>
      </c>
      <c r="N159">
        <v>2</v>
      </c>
    </row>
    <row r="160" spans="1:14" x14ac:dyDescent="0.25">
      <c r="A160" t="s">
        <v>278</v>
      </c>
      <c r="C160" t="s">
        <v>278</v>
      </c>
      <c r="I160" t="s">
        <v>177</v>
      </c>
      <c r="J160">
        <v>2</v>
      </c>
      <c r="M160" t="s">
        <v>1715</v>
      </c>
      <c r="N160">
        <v>2</v>
      </c>
    </row>
    <row r="161" spans="1:14" x14ac:dyDescent="0.25">
      <c r="A161" t="s">
        <v>279</v>
      </c>
      <c r="C161" t="s">
        <v>279</v>
      </c>
      <c r="I161" t="s">
        <v>166</v>
      </c>
      <c r="J161">
        <v>2</v>
      </c>
      <c r="M161" t="s">
        <v>676</v>
      </c>
      <c r="N161">
        <v>2</v>
      </c>
    </row>
    <row r="162" spans="1:14" x14ac:dyDescent="0.25">
      <c r="A162" t="s">
        <v>280</v>
      </c>
      <c r="C162" t="s">
        <v>280</v>
      </c>
      <c r="I162" t="s">
        <v>1119</v>
      </c>
      <c r="J162">
        <v>2</v>
      </c>
      <c r="M162" t="s">
        <v>612</v>
      </c>
      <c r="N162">
        <v>2</v>
      </c>
    </row>
    <row r="163" spans="1:14" x14ac:dyDescent="0.25">
      <c r="A163" t="s">
        <v>281</v>
      </c>
      <c r="C163" t="s">
        <v>281</v>
      </c>
      <c r="I163" t="s">
        <v>329</v>
      </c>
      <c r="J163">
        <v>2</v>
      </c>
      <c r="M163" t="s">
        <v>1624</v>
      </c>
      <c r="N163">
        <v>2</v>
      </c>
    </row>
    <row r="164" spans="1:14" x14ac:dyDescent="0.25">
      <c r="A164" t="s">
        <v>282</v>
      </c>
      <c r="C164" t="s">
        <v>282</v>
      </c>
      <c r="I164" t="s">
        <v>242</v>
      </c>
      <c r="J164">
        <v>2</v>
      </c>
      <c r="M164" t="s">
        <v>395</v>
      </c>
      <c r="N164">
        <v>2</v>
      </c>
    </row>
    <row r="165" spans="1:14" x14ac:dyDescent="0.25">
      <c r="A165" t="s">
        <v>283</v>
      </c>
      <c r="C165" t="s">
        <v>283</v>
      </c>
      <c r="I165" t="s">
        <v>472</v>
      </c>
      <c r="J165">
        <v>2</v>
      </c>
      <c r="M165" t="s">
        <v>928</v>
      </c>
      <c r="N165">
        <v>2</v>
      </c>
    </row>
    <row r="166" spans="1:14" x14ac:dyDescent="0.25">
      <c r="A166" t="s">
        <v>284</v>
      </c>
      <c r="C166" t="s">
        <v>284</v>
      </c>
      <c r="I166" t="s">
        <v>270</v>
      </c>
      <c r="J166">
        <v>2</v>
      </c>
      <c r="M166" t="s">
        <v>505</v>
      </c>
      <c r="N166">
        <v>2</v>
      </c>
    </row>
    <row r="167" spans="1:14" x14ac:dyDescent="0.25">
      <c r="A167" t="s">
        <v>285</v>
      </c>
      <c r="C167" t="s">
        <v>285</v>
      </c>
      <c r="I167" t="s">
        <v>179</v>
      </c>
      <c r="J167">
        <v>2</v>
      </c>
      <c r="M167" t="s">
        <v>454</v>
      </c>
      <c r="N167">
        <v>2</v>
      </c>
    </row>
    <row r="168" spans="1:14" x14ac:dyDescent="0.25">
      <c r="A168" t="s">
        <v>286</v>
      </c>
      <c r="C168" t="s">
        <v>286</v>
      </c>
      <c r="I168" t="s">
        <v>675</v>
      </c>
      <c r="J168">
        <v>2</v>
      </c>
      <c r="M168" t="s">
        <v>1507</v>
      </c>
      <c r="N168">
        <v>2</v>
      </c>
    </row>
    <row r="169" spans="1:14" x14ac:dyDescent="0.25">
      <c r="A169" t="s">
        <v>287</v>
      </c>
      <c r="C169" t="s">
        <v>287</v>
      </c>
      <c r="I169" t="s">
        <v>172</v>
      </c>
      <c r="J169">
        <v>2</v>
      </c>
      <c r="M169" t="s">
        <v>298</v>
      </c>
      <c r="N169">
        <v>2</v>
      </c>
    </row>
    <row r="170" spans="1:14" x14ac:dyDescent="0.25">
      <c r="A170" t="s">
        <v>288</v>
      </c>
      <c r="C170" t="s">
        <v>288</v>
      </c>
      <c r="I170" t="s">
        <v>567</v>
      </c>
      <c r="J170">
        <v>2</v>
      </c>
      <c r="M170" t="s">
        <v>1193</v>
      </c>
      <c r="N170">
        <v>2</v>
      </c>
    </row>
    <row r="171" spans="1:14" x14ac:dyDescent="0.25">
      <c r="A171" t="s">
        <v>205</v>
      </c>
      <c r="C171" t="s">
        <v>205</v>
      </c>
      <c r="I171" t="s">
        <v>338</v>
      </c>
      <c r="J171">
        <v>2</v>
      </c>
      <c r="M171" t="s">
        <v>684</v>
      </c>
      <c r="N171">
        <v>2</v>
      </c>
    </row>
    <row r="172" spans="1:14" x14ac:dyDescent="0.25">
      <c r="A172" t="s">
        <v>209</v>
      </c>
      <c r="C172" t="s">
        <v>209</v>
      </c>
      <c r="I172" t="s">
        <v>569</v>
      </c>
      <c r="J172">
        <v>2</v>
      </c>
      <c r="M172" t="s">
        <v>1516</v>
      </c>
      <c r="N172">
        <v>2</v>
      </c>
    </row>
    <row r="173" spans="1:14" x14ac:dyDescent="0.25">
      <c r="A173" t="s">
        <v>289</v>
      </c>
      <c r="C173" t="s">
        <v>289</v>
      </c>
      <c r="I173" t="s">
        <v>628</v>
      </c>
      <c r="J173">
        <v>2</v>
      </c>
      <c r="M173" t="s">
        <v>733</v>
      </c>
      <c r="N173">
        <v>2</v>
      </c>
    </row>
    <row r="174" spans="1:14" x14ac:dyDescent="0.25">
      <c r="A174" t="s">
        <v>290</v>
      </c>
      <c r="C174" t="s">
        <v>290</v>
      </c>
      <c r="I174" t="s">
        <v>446</v>
      </c>
      <c r="J174">
        <v>2</v>
      </c>
      <c r="M174" t="s">
        <v>1231</v>
      </c>
      <c r="N174">
        <v>2</v>
      </c>
    </row>
    <row r="175" spans="1:14" x14ac:dyDescent="0.25">
      <c r="A175" t="s">
        <v>290</v>
      </c>
      <c r="C175" t="s">
        <v>290</v>
      </c>
      <c r="I175" t="s">
        <v>691</v>
      </c>
      <c r="J175">
        <v>2</v>
      </c>
      <c r="M175" t="s">
        <v>320</v>
      </c>
      <c r="N175">
        <v>2</v>
      </c>
    </row>
    <row r="176" spans="1:14" x14ac:dyDescent="0.25">
      <c r="A176" t="s">
        <v>291</v>
      </c>
      <c r="C176" t="s">
        <v>291</v>
      </c>
      <c r="I176" t="s">
        <v>912</v>
      </c>
      <c r="J176">
        <v>2</v>
      </c>
      <c r="M176" t="s">
        <v>176</v>
      </c>
      <c r="N176">
        <v>2</v>
      </c>
    </row>
    <row r="177" spans="1:14" x14ac:dyDescent="0.25">
      <c r="A177" t="s">
        <v>292</v>
      </c>
      <c r="C177" t="s">
        <v>292</v>
      </c>
      <c r="I177" t="s">
        <v>555</v>
      </c>
      <c r="J177">
        <v>2</v>
      </c>
      <c r="M177" t="s">
        <v>220</v>
      </c>
      <c r="N177">
        <v>2</v>
      </c>
    </row>
    <row r="178" spans="1:14" x14ac:dyDescent="0.25">
      <c r="A178" t="s">
        <v>293</v>
      </c>
      <c r="C178" t="s">
        <v>293</v>
      </c>
      <c r="I178" t="s">
        <v>407</v>
      </c>
      <c r="J178">
        <v>2</v>
      </c>
      <c r="M178" t="s">
        <v>293</v>
      </c>
      <c r="N178">
        <v>2</v>
      </c>
    </row>
    <row r="179" spans="1:14" x14ac:dyDescent="0.25">
      <c r="A179" t="s">
        <v>294</v>
      </c>
      <c r="C179" t="s">
        <v>294</v>
      </c>
      <c r="I179" t="s">
        <v>693</v>
      </c>
      <c r="J179">
        <v>2</v>
      </c>
      <c r="M179" t="s">
        <v>1621</v>
      </c>
      <c r="N179">
        <v>2</v>
      </c>
    </row>
    <row r="180" spans="1:14" x14ac:dyDescent="0.25">
      <c r="A180" t="s">
        <v>295</v>
      </c>
      <c r="C180" t="s">
        <v>295</v>
      </c>
      <c r="I180" t="s">
        <v>547</v>
      </c>
      <c r="J180">
        <v>2</v>
      </c>
      <c r="M180" t="s">
        <v>331</v>
      </c>
      <c r="N180">
        <v>2</v>
      </c>
    </row>
    <row r="181" spans="1:14" x14ac:dyDescent="0.25">
      <c r="A181" t="s">
        <v>296</v>
      </c>
      <c r="C181" t="s">
        <v>296</v>
      </c>
      <c r="I181" t="s">
        <v>494</v>
      </c>
      <c r="J181">
        <v>2</v>
      </c>
      <c r="M181" t="s">
        <v>439</v>
      </c>
      <c r="N181">
        <v>2</v>
      </c>
    </row>
    <row r="182" spans="1:14" x14ac:dyDescent="0.25">
      <c r="A182" t="s">
        <v>297</v>
      </c>
      <c r="C182" t="s">
        <v>297</v>
      </c>
      <c r="I182" t="s">
        <v>558</v>
      </c>
      <c r="J182">
        <v>2</v>
      </c>
      <c r="M182" t="s">
        <v>1337</v>
      </c>
      <c r="N182">
        <v>2</v>
      </c>
    </row>
    <row r="183" spans="1:14" x14ac:dyDescent="0.25">
      <c r="A183" t="s">
        <v>212</v>
      </c>
      <c r="C183" t="s">
        <v>212</v>
      </c>
      <c r="I183" t="s">
        <v>313</v>
      </c>
      <c r="J183">
        <v>2</v>
      </c>
      <c r="M183" t="s">
        <v>347</v>
      </c>
      <c r="N183">
        <v>2</v>
      </c>
    </row>
    <row r="184" spans="1:14" x14ac:dyDescent="0.25">
      <c r="A184" t="s">
        <v>298</v>
      </c>
      <c r="C184" t="s">
        <v>298</v>
      </c>
      <c r="I184" t="s">
        <v>685</v>
      </c>
      <c r="J184">
        <v>2</v>
      </c>
      <c r="M184" t="s">
        <v>565</v>
      </c>
      <c r="N184">
        <v>2</v>
      </c>
    </row>
    <row r="185" spans="1:14" x14ac:dyDescent="0.25">
      <c r="A185" t="s">
        <v>299</v>
      </c>
      <c r="C185" t="s">
        <v>299</v>
      </c>
      <c r="I185" t="s">
        <v>386</v>
      </c>
      <c r="J185">
        <v>2</v>
      </c>
      <c r="M185" t="s">
        <v>1504</v>
      </c>
      <c r="N185">
        <v>2</v>
      </c>
    </row>
    <row r="186" spans="1:14" x14ac:dyDescent="0.25">
      <c r="A186" t="s">
        <v>300</v>
      </c>
      <c r="C186" t="s">
        <v>300</v>
      </c>
      <c r="I186" t="s">
        <v>169</v>
      </c>
      <c r="J186">
        <v>2</v>
      </c>
      <c r="M186" t="s">
        <v>264</v>
      </c>
      <c r="N186">
        <v>2</v>
      </c>
    </row>
    <row r="187" spans="1:14" x14ac:dyDescent="0.25">
      <c r="A187" t="s">
        <v>299</v>
      </c>
      <c r="C187" t="s">
        <v>299</v>
      </c>
      <c r="I187" t="s">
        <v>160</v>
      </c>
      <c r="J187">
        <v>2</v>
      </c>
      <c r="M187" t="s">
        <v>1270</v>
      </c>
      <c r="N187">
        <v>2</v>
      </c>
    </row>
    <row r="188" spans="1:14" x14ac:dyDescent="0.25">
      <c r="A188" t="s">
        <v>301</v>
      </c>
      <c r="C188" t="s">
        <v>301</v>
      </c>
      <c r="I188" t="s">
        <v>712</v>
      </c>
      <c r="J188">
        <v>2</v>
      </c>
      <c r="M188" t="s">
        <v>1522</v>
      </c>
      <c r="N188">
        <v>2</v>
      </c>
    </row>
    <row r="189" spans="1:14" x14ac:dyDescent="0.25">
      <c r="A189" t="s">
        <v>302</v>
      </c>
      <c r="C189" t="s">
        <v>302</v>
      </c>
      <c r="I189" t="s">
        <v>396</v>
      </c>
      <c r="J189">
        <v>2</v>
      </c>
      <c r="M189" t="s">
        <v>1523</v>
      </c>
      <c r="N189">
        <v>2</v>
      </c>
    </row>
    <row r="190" spans="1:14" x14ac:dyDescent="0.25">
      <c r="A190" t="s">
        <v>303</v>
      </c>
      <c r="C190" t="s">
        <v>303</v>
      </c>
      <c r="I190" t="s">
        <v>237</v>
      </c>
      <c r="J190">
        <v>2</v>
      </c>
      <c r="M190" t="s">
        <v>415</v>
      </c>
      <c r="N190">
        <v>2</v>
      </c>
    </row>
    <row r="191" spans="1:14" x14ac:dyDescent="0.25">
      <c r="A191" t="s">
        <v>301</v>
      </c>
      <c r="C191" t="s">
        <v>301</v>
      </c>
      <c r="I191" t="s">
        <v>713</v>
      </c>
      <c r="J191">
        <v>2</v>
      </c>
      <c r="M191" t="s">
        <v>701</v>
      </c>
      <c r="N191">
        <v>2</v>
      </c>
    </row>
    <row r="192" spans="1:14" x14ac:dyDescent="0.25">
      <c r="A192" t="s">
        <v>304</v>
      </c>
      <c r="C192" t="s">
        <v>304</v>
      </c>
      <c r="I192" t="s">
        <v>690</v>
      </c>
      <c r="J192">
        <v>2</v>
      </c>
      <c r="M192" t="s">
        <v>1243</v>
      </c>
      <c r="N192">
        <v>2</v>
      </c>
    </row>
    <row r="193" spans="1:14" x14ac:dyDescent="0.25">
      <c r="A193" t="s">
        <v>305</v>
      </c>
      <c r="C193" t="s">
        <v>305</v>
      </c>
      <c r="I193" t="s">
        <v>401</v>
      </c>
      <c r="J193">
        <v>2</v>
      </c>
      <c r="M193" t="s">
        <v>309</v>
      </c>
      <c r="N193">
        <v>2</v>
      </c>
    </row>
    <row r="194" spans="1:14" x14ac:dyDescent="0.25">
      <c r="A194" t="s">
        <v>232</v>
      </c>
      <c r="C194" t="s">
        <v>232</v>
      </c>
      <c r="I194" t="s">
        <v>728</v>
      </c>
      <c r="J194">
        <v>2</v>
      </c>
      <c r="M194" t="s">
        <v>1353</v>
      </c>
      <c r="N194">
        <v>2</v>
      </c>
    </row>
    <row r="195" spans="1:14" x14ac:dyDescent="0.25">
      <c r="A195" t="s">
        <v>232</v>
      </c>
      <c r="C195" t="s">
        <v>232</v>
      </c>
      <c r="I195" t="s">
        <v>992</v>
      </c>
      <c r="J195">
        <v>2</v>
      </c>
      <c r="M195" t="s">
        <v>1378</v>
      </c>
      <c r="N195">
        <v>2</v>
      </c>
    </row>
    <row r="196" spans="1:14" x14ac:dyDescent="0.25">
      <c r="A196" t="s">
        <v>232</v>
      </c>
      <c r="C196" t="s">
        <v>232</v>
      </c>
      <c r="I196" t="s">
        <v>633</v>
      </c>
      <c r="J196">
        <v>2</v>
      </c>
      <c r="M196" t="s">
        <v>1242</v>
      </c>
      <c r="N196">
        <v>2</v>
      </c>
    </row>
    <row r="197" spans="1:14" x14ac:dyDescent="0.25">
      <c r="A197" t="s">
        <v>226</v>
      </c>
      <c r="C197" t="s">
        <v>226</v>
      </c>
      <c r="I197" t="s">
        <v>557</v>
      </c>
      <c r="J197">
        <v>2</v>
      </c>
      <c r="M197" t="s">
        <v>1213</v>
      </c>
      <c r="N197">
        <v>2</v>
      </c>
    </row>
    <row r="198" spans="1:14" x14ac:dyDescent="0.25">
      <c r="A198" t="s">
        <v>306</v>
      </c>
      <c r="C198" t="s">
        <v>306</v>
      </c>
      <c r="I198" t="s">
        <v>570</v>
      </c>
      <c r="J198">
        <v>2</v>
      </c>
      <c r="M198" t="s">
        <v>574</v>
      </c>
      <c r="N198">
        <v>2</v>
      </c>
    </row>
    <row r="199" spans="1:14" x14ac:dyDescent="0.25">
      <c r="A199" t="s">
        <v>307</v>
      </c>
      <c r="C199" t="s">
        <v>307</v>
      </c>
      <c r="I199" t="s">
        <v>694</v>
      </c>
      <c r="J199">
        <v>2</v>
      </c>
      <c r="M199" t="s">
        <v>705</v>
      </c>
      <c r="N199">
        <v>2</v>
      </c>
    </row>
    <row r="200" spans="1:14" x14ac:dyDescent="0.25">
      <c r="A200" t="s">
        <v>302</v>
      </c>
      <c r="C200" t="s">
        <v>302</v>
      </c>
      <c r="I200" t="s">
        <v>681</v>
      </c>
      <c r="J200">
        <v>2</v>
      </c>
      <c r="M200" t="s">
        <v>632</v>
      </c>
      <c r="N200">
        <v>2</v>
      </c>
    </row>
    <row r="201" spans="1:14" x14ac:dyDescent="0.25">
      <c r="A201" t="s">
        <v>308</v>
      </c>
      <c r="C201" t="s">
        <v>308</v>
      </c>
      <c r="I201" t="s">
        <v>709</v>
      </c>
      <c r="J201">
        <v>2</v>
      </c>
      <c r="M201" t="s">
        <v>637</v>
      </c>
      <c r="N201">
        <v>2</v>
      </c>
    </row>
    <row r="202" spans="1:14" x14ac:dyDescent="0.25">
      <c r="A202" t="s">
        <v>309</v>
      </c>
      <c r="C202" t="s">
        <v>309</v>
      </c>
      <c r="I202" t="s">
        <v>686</v>
      </c>
      <c r="J202">
        <v>2</v>
      </c>
      <c r="M202" t="s">
        <v>1498</v>
      </c>
      <c r="N202">
        <v>2</v>
      </c>
    </row>
    <row r="203" spans="1:14" x14ac:dyDescent="0.25">
      <c r="A203" t="s">
        <v>310</v>
      </c>
      <c r="C203" t="s">
        <v>310</v>
      </c>
      <c r="I203" t="s">
        <v>583</v>
      </c>
      <c r="J203">
        <v>2</v>
      </c>
      <c r="M203" t="s">
        <v>1430</v>
      </c>
      <c r="N203">
        <v>2</v>
      </c>
    </row>
    <row r="204" spans="1:14" x14ac:dyDescent="0.25">
      <c r="A204" t="s">
        <v>308</v>
      </c>
      <c r="C204" t="s">
        <v>308</v>
      </c>
      <c r="I204" t="s">
        <v>326</v>
      </c>
      <c r="J204">
        <v>2</v>
      </c>
      <c r="M204" t="s">
        <v>410</v>
      </c>
      <c r="N204">
        <v>2</v>
      </c>
    </row>
    <row r="205" spans="1:14" x14ac:dyDescent="0.25">
      <c r="A205" t="s">
        <v>311</v>
      </c>
      <c r="C205" t="s">
        <v>311</v>
      </c>
      <c r="I205" t="s">
        <v>282</v>
      </c>
      <c r="J205">
        <v>2</v>
      </c>
      <c r="M205" t="s">
        <v>1356</v>
      </c>
      <c r="N205">
        <v>2</v>
      </c>
    </row>
    <row r="206" spans="1:14" x14ac:dyDescent="0.25">
      <c r="A206" t="s">
        <v>312</v>
      </c>
      <c r="C206" t="s">
        <v>312</v>
      </c>
      <c r="I206" t="s">
        <v>370</v>
      </c>
      <c r="J206">
        <v>2</v>
      </c>
      <c r="M206" t="s">
        <v>1166</v>
      </c>
      <c r="N206">
        <v>2</v>
      </c>
    </row>
    <row r="207" spans="1:14" x14ac:dyDescent="0.25">
      <c r="A207" t="s">
        <v>224</v>
      </c>
      <c r="C207" t="s">
        <v>224</v>
      </c>
      <c r="I207" t="s">
        <v>687</v>
      </c>
      <c r="J207">
        <v>2</v>
      </c>
      <c r="M207" t="s">
        <v>1164</v>
      </c>
      <c r="N207">
        <v>2</v>
      </c>
    </row>
    <row r="208" spans="1:14" x14ac:dyDescent="0.25">
      <c r="A208" t="s">
        <v>232</v>
      </c>
      <c r="C208" t="s">
        <v>232</v>
      </c>
      <c r="I208" t="s">
        <v>639</v>
      </c>
      <c r="J208">
        <v>2</v>
      </c>
      <c r="M208" t="s">
        <v>619</v>
      </c>
      <c r="N208">
        <v>2</v>
      </c>
    </row>
    <row r="209" spans="1:14" x14ac:dyDescent="0.25">
      <c r="A209" t="s">
        <v>313</v>
      </c>
      <c r="C209" t="s">
        <v>313</v>
      </c>
      <c r="I209" t="s">
        <v>598</v>
      </c>
      <c r="J209">
        <v>2</v>
      </c>
      <c r="M209" t="s">
        <v>1120</v>
      </c>
      <c r="N209">
        <v>2</v>
      </c>
    </row>
    <row r="210" spans="1:14" x14ac:dyDescent="0.25">
      <c r="A210" t="s">
        <v>232</v>
      </c>
      <c r="C210" t="s">
        <v>232</v>
      </c>
      <c r="I210" t="s">
        <v>327</v>
      </c>
      <c r="J210">
        <v>2</v>
      </c>
      <c r="M210" t="s">
        <v>1362</v>
      </c>
      <c r="N210">
        <v>2</v>
      </c>
    </row>
    <row r="211" spans="1:14" x14ac:dyDescent="0.25">
      <c r="A211" t="s">
        <v>314</v>
      </c>
      <c r="C211" t="s">
        <v>314</v>
      </c>
      <c r="I211" t="s">
        <v>342</v>
      </c>
      <c r="J211">
        <v>2</v>
      </c>
      <c r="M211" t="s">
        <v>1387</v>
      </c>
      <c r="N211">
        <v>2</v>
      </c>
    </row>
    <row r="212" spans="1:14" x14ac:dyDescent="0.25">
      <c r="A212" t="s">
        <v>315</v>
      </c>
      <c r="C212" t="s">
        <v>315</v>
      </c>
      <c r="I212" t="s">
        <v>683</v>
      </c>
      <c r="J212">
        <v>2</v>
      </c>
      <c r="M212" t="s">
        <v>624</v>
      </c>
      <c r="N212">
        <v>2</v>
      </c>
    </row>
    <row r="213" spans="1:14" x14ac:dyDescent="0.25">
      <c r="A213" t="s">
        <v>316</v>
      </c>
      <c r="C213" t="s">
        <v>316</v>
      </c>
      <c r="I213" t="s">
        <v>394</v>
      </c>
      <c r="J213">
        <v>2</v>
      </c>
      <c r="M213" t="s">
        <v>186</v>
      </c>
      <c r="N213">
        <v>2</v>
      </c>
    </row>
    <row r="214" spans="1:14" x14ac:dyDescent="0.25">
      <c r="A214" t="s">
        <v>233</v>
      </c>
      <c r="C214" t="s">
        <v>233</v>
      </c>
      <c r="I214" t="s">
        <v>464</v>
      </c>
      <c r="J214">
        <v>2</v>
      </c>
      <c r="M214" t="s">
        <v>210</v>
      </c>
      <c r="N214">
        <v>2</v>
      </c>
    </row>
    <row r="215" spans="1:14" x14ac:dyDescent="0.25">
      <c r="A215" t="s">
        <v>317</v>
      </c>
      <c r="C215" t="s">
        <v>317</v>
      </c>
      <c r="I215" t="s">
        <v>306</v>
      </c>
      <c r="J215">
        <v>2</v>
      </c>
      <c r="M215" t="s">
        <v>1379</v>
      </c>
      <c r="N215">
        <v>2</v>
      </c>
    </row>
    <row r="216" spans="1:14" x14ac:dyDescent="0.25">
      <c r="A216" t="s">
        <v>232</v>
      </c>
      <c r="C216" t="s">
        <v>232</v>
      </c>
      <c r="I216" t="s">
        <v>449</v>
      </c>
      <c r="J216">
        <v>2</v>
      </c>
      <c r="M216" t="s">
        <v>1367</v>
      </c>
      <c r="N216">
        <v>2</v>
      </c>
    </row>
    <row r="217" spans="1:14" x14ac:dyDescent="0.25">
      <c r="A217" t="s">
        <v>318</v>
      </c>
      <c r="C217" t="s">
        <v>318</v>
      </c>
      <c r="I217" t="s">
        <v>1115</v>
      </c>
      <c r="J217">
        <v>2</v>
      </c>
      <c r="M217" t="s">
        <v>802</v>
      </c>
      <c r="N217">
        <v>2</v>
      </c>
    </row>
    <row r="218" spans="1:14" x14ac:dyDescent="0.25">
      <c r="A218" t="s">
        <v>319</v>
      </c>
      <c r="C218" t="s">
        <v>319</v>
      </c>
      <c r="I218" t="s">
        <v>621</v>
      </c>
      <c r="J218">
        <v>2</v>
      </c>
      <c r="M218" t="s">
        <v>1716</v>
      </c>
      <c r="N218">
        <v>2</v>
      </c>
    </row>
    <row r="219" spans="1:14" x14ac:dyDescent="0.25">
      <c r="A219" t="s">
        <v>215</v>
      </c>
      <c r="C219" t="s">
        <v>215</v>
      </c>
      <c r="I219" t="s">
        <v>478</v>
      </c>
      <c r="J219">
        <v>2</v>
      </c>
      <c r="M219" t="s">
        <v>1717</v>
      </c>
      <c r="N219">
        <v>2</v>
      </c>
    </row>
    <row r="220" spans="1:14" x14ac:dyDescent="0.25">
      <c r="A220" t="s">
        <v>320</v>
      </c>
      <c r="C220" t="s">
        <v>320</v>
      </c>
      <c r="I220" t="s">
        <v>213</v>
      </c>
      <c r="J220">
        <v>2</v>
      </c>
      <c r="M220" t="s">
        <v>1119</v>
      </c>
      <c r="N220">
        <v>2</v>
      </c>
    </row>
    <row r="221" spans="1:14" x14ac:dyDescent="0.25">
      <c r="A221" t="s">
        <v>321</v>
      </c>
      <c r="C221" t="s">
        <v>321</v>
      </c>
      <c r="I221" t="s">
        <v>388</v>
      </c>
      <c r="J221">
        <v>2</v>
      </c>
      <c r="M221" t="s">
        <v>329</v>
      </c>
      <c r="N221">
        <v>2</v>
      </c>
    </row>
    <row r="222" spans="1:14" x14ac:dyDescent="0.25">
      <c r="A222" t="s">
        <v>322</v>
      </c>
      <c r="C222" t="s">
        <v>322</v>
      </c>
      <c r="I222" t="s">
        <v>409</v>
      </c>
      <c r="J222">
        <v>2</v>
      </c>
      <c r="M222" t="s">
        <v>242</v>
      </c>
      <c r="N222">
        <v>2</v>
      </c>
    </row>
    <row r="223" spans="1:14" x14ac:dyDescent="0.25">
      <c r="A223" t="s">
        <v>323</v>
      </c>
      <c r="C223" t="s">
        <v>323</v>
      </c>
      <c r="I223" t="s">
        <v>324</v>
      </c>
      <c r="J223">
        <v>2</v>
      </c>
      <c r="M223" t="s">
        <v>1290</v>
      </c>
      <c r="N223">
        <v>2</v>
      </c>
    </row>
    <row r="224" spans="1:14" x14ac:dyDescent="0.25">
      <c r="A224" t="s">
        <v>324</v>
      </c>
      <c r="C224" t="s">
        <v>324</v>
      </c>
      <c r="I224" t="s">
        <v>697</v>
      </c>
      <c r="J224">
        <v>2</v>
      </c>
      <c r="M224" t="s">
        <v>472</v>
      </c>
      <c r="N224">
        <v>2</v>
      </c>
    </row>
    <row r="225" spans="1:14" x14ac:dyDescent="0.25">
      <c r="A225" t="s">
        <v>325</v>
      </c>
      <c r="C225" t="s">
        <v>325</v>
      </c>
      <c r="I225" t="s">
        <v>630</v>
      </c>
      <c r="J225">
        <v>2</v>
      </c>
      <c r="M225" t="s">
        <v>1202</v>
      </c>
      <c r="N225">
        <v>2</v>
      </c>
    </row>
    <row r="226" spans="1:14" x14ac:dyDescent="0.25">
      <c r="A226" t="s">
        <v>245</v>
      </c>
      <c r="C226" t="s">
        <v>245</v>
      </c>
      <c r="I226" t="s">
        <v>816</v>
      </c>
      <c r="J226">
        <v>2</v>
      </c>
      <c r="M226" t="s">
        <v>1218</v>
      </c>
      <c r="N226">
        <v>2</v>
      </c>
    </row>
    <row r="227" spans="1:14" x14ac:dyDescent="0.25">
      <c r="A227" t="s">
        <v>326</v>
      </c>
      <c r="C227" t="s">
        <v>326</v>
      </c>
      <c r="I227" t="s">
        <v>322</v>
      </c>
      <c r="J227">
        <v>2</v>
      </c>
      <c r="M227" t="s">
        <v>270</v>
      </c>
      <c r="N227">
        <v>2</v>
      </c>
    </row>
    <row r="228" spans="1:14" x14ac:dyDescent="0.25">
      <c r="A228" t="s">
        <v>247</v>
      </c>
      <c r="C228" t="s">
        <v>247</v>
      </c>
      <c r="I228" t="s">
        <v>307</v>
      </c>
      <c r="J228">
        <v>2</v>
      </c>
      <c r="M228" t="s">
        <v>179</v>
      </c>
      <c r="N228">
        <v>2</v>
      </c>
    </row>
    <row r="229" spans="1:14" x14ac:dyDescent="0.25">
      <c r="A229" t="s">
        <v>238</v>
      </c>
      <c r="C229" t="s">
        <v>238</v>
      </c>
      <c r="I229" t="s">
        <v>582</v>
      </c>
      <c r="J229">
        <v>2</v>
      </c>
      <c r="M229" t="s">
        <v>675</v>
      </c>
      <c r="N229">
        <v>2</v>
      </c>
    </row>
    <row r="230" spans="1:14" x14ac:dyDescent="0.25">
      <c r="A230" t="s">
        <v>228</v>
      </c>
      <c r="C230" t="s">
        <v>228</v>
      </c>
      <c r="I230" t="s">
        <v>469</v>
      </c>
      <c r="J230">
        <v>2</v>
      </c>
      <c r="M230" t="s">
        <v>172</v>
      </c>
      <c r="N230">
        <v>2</v>
      </c>
    </row>
    <row r="231" spans="1:14" x14ac:dyDescent="0.25">
      <c r="A231" t="s">
        <v>327</v>
      </c>
      <c r="C231" t="s">
        <v>327</v>
      </c>
      <c r="I231" t="s">
        <v>461</v>
      </c>
      <c r="J231">
        <v>2</v>
      </c>
      <c r="M231" t="s">
        <v>567</v>
      </c>
      <c r="N231">
        <v>2</v>
      </c>
    </row>
    <row r="232" spans="1:14" x14ac:dyDescent="0.25">
      <c r="A232" t="s">
        <v>328</v>
      </c>
      <c r="C232" t="s">
        <v>328</v>
      </c>
      <c r="I232" t="s">
        <v>1087</v>
      </c>
      <c r="J232">
        <v>2</v>
      </c>
      <c r="M232" t="s">
        <v>1351</v>
      </c>
      <c r="N232">
        <v>2</v>
      </c>
    </row>
    <row r="233" spans="1:14" x14ac:dyDescent="0.25">
      <c r="A233" t="s">
        <v>235</v>
      </c>
      <c r="C233" t="s">
        <v>235</v>
      </c>
      <c r="I233" t="s">
        <v>171</v>
      </c>
      <c r="J233">
        <v>2</v>
      </c>
      <c r="M233" t="s">
        <v>338</v>
      </c>
      <c r="N233">
        <v>2</v>
      </c>
    </row>
    <row r="234" spans="1:14" x14ac:dyDescent="0.25">
      <c r="A234" t="s">
        <v>235</v>
      </c>
      <c r="C234" t="s">
        <v>235</v>
      </c>
      <c r="I234" t="s">
        <v>248</v>
      </c>
      <c r="J234">
        <v>2</v>
      </c>
      <c r="M234" t="s">
        <v>569</v>
      </c>
      <c r="N234">
        <v>2</v>
      </c>
    </row>
    <row r="235" spans="1:14" x14ac:dyDescent="0.25">
      <c r="A235" t="s">
        <v>235</v>
      </c>
      <c r="C235" t="s">
        <v>235</v>
      </c>
      <c r="I235" t="s">
        <v>1125</v>
      </c>
      <c r="J235">
        <v>2</v>
      </c>
      <c r="M235" t="s">
        <v>628</v>
      </c>
      <c r="N235">
        <v>2</v>
      </c>
    </row>
    <row r="236" spans="1:14" x14ac:dyDescent="0.25">
      <c r="A236" t="s">
        <v>329</v>
      </c>
      <c r="C236" t="s">
        <v>329</v>
      </c>
      <c r="I236" t="s">
        <v>250</v>
      </c>
      <c r="J236">
        <v>2</v>
      </c>
      <c r="M236" t="s">
        <v>1375</v>
      </c>
      <c r="N236">
        <v>2</v>
      </c>
    </row>
    <row r="237" spans="1:14" x14ac:dyDescent="0.25">
      <c r="A237" t="s">
        <v>330</v>
      </c>
      <c r="C237" t="s">
        <v>330</v>
      </c>
      <c r="I237" t="s">
        <v>892</v>
      </c>
      <c r="J237">
        <v>2</v>
      </c>
      <c r="M237" t="s">
        <v>446</v>
      </c>
      <c r="N237">
        <v>2</v>
      </c>
    </row>
    <row r="238" spans="1:14" x14ac:dyDescent="0.25">
      <c r="A238" t="s">
        <v>331</v>
      </c>
      <c r="C238" t="s">
        <v>331</v>
      </c>
      <c r="I238" t="s">
        <v>211</v>
      </c>
      <c r="J238">
        <v>2</v>
      </c>
      <c r="M238" t="s">
        <v>691</v>
      </c>
      <c r="N238">
        <v>2</v>
      </c>
    </row>
    <row r="239" spans="1:14" x14ac:dyDescent="0.25">
      <c r="A239" t="s">
        <v>332</v>
      </c>
      <c r="C239" t="s">
        <v>332</v>
      </c>
      <c r="I239" t="s">
        <v>939</v>
      </c>
      <c r="J239">
        <v>2</v>
      </c>
      <c r="M239" t="s">
        <v>1424</v>
      </c>
      <c r="N239">
        <v>2</v>
      </c>
    </row>
    <row r="240" spans="1:14" x14ac:dyDescent="0.25">
      <c r="A240" t="s">
        <v>333</v>
      </c>
      <c r="C240" t="s">
        <v>333</v>
      </c>
      <c r="I240" t="s">
        <v>546</v>
      </c>
      <c r="J240">
        <v>2</v>
      </c>
      <c r="M240" t="s">
        <v>912</v>
      </c>
      <c r="N240">
        <v>2</v>
      </c>
    </row>
    <row r="241" spans="1:14" x14ac:dyDescent="0.25">
      <c r="A241" t="s">
        <v>334</v>
      </c>
      <c r="C241" t="s">
        <v>334</v>
      </c>
      <c r="I241" t="s">
        <v>634</v>
      </c>
      <c r="J241">
        <v>2</v>
      </c>
      <c r="M241" t="s">
        <v>555</v>
      </c>
      <c r="N241">
        <v>2</v>
      </c>
    </row>
    <row r="242" spans="1:14" x14ac:dyDescent="0.25">
      <c r="A242" t="s">
        <v>335</v>
      </c>
      <c r="C242" t="s">
        <v>335</v>
      </c>
      <c r="I242" t="s">
        <v>1082</v>
      </c>
      <c r="J242">
        <v>2</v>
      </c>
      <c r="M242" t="s">
        <v>407</v>
      </c>
      <c r="N242">
        <v>2</v>
      </c>
    </row>
    <row r="243" spans="1:14" x14ac:dyDescent="0.25">
      <c r="A243" t="s">
        <v>166</v>
      </c>
      <c r="C243" t="s">
        <v>166</v>
      </c>
      <c r="I243" t="s">
        <v>577</v>
      </c>
      <c r="J243">
        <v>2</v>
      </c>
      <c r="M243" t="s">
        <v>693</v>
      </c>
      <c r="N243">
        <v>2</v>
      </c>
    </row>
    <row r="244" spans="1:14" x14ac:dyDescent="0.25">
      <c r="A244" t="s">
        <v>336</v>
      </c>
      <c r="C244" t="s">
        <v>336</v>
      </c>
      <c r="I244" t="s">
        <v>241</v>
      </c>
      <c r="J244">
        <v>2</v>
      </c>
      <c r="M244" t="s">
        <v>547</v>
      </c>
      <c r="N244">
        <v>2</v>
      </c>
    </row>
    <row r="245" spans="1:14" x14ac:dyDescent="0.25">
      <c r="A245" t="s">
        <v>337</v>
      </c>
      <c r="C245" t="s">
        <v>337</v>
      </c>
      <c r="I245" t="s">
        <v>515</v>
      </c>
      <c r="J245">
        <v>2</v>
      </c>
      <c r="M245" t="s">
        <v>494</v>
      </c>
      <c r="N245">
        <v>2</v>
      </c>
    </row>
    <row r="246" spans="1:14" x14ac:dyDescent="0.25">
      <c r="A246" t="s">
        <v>178</v>
      </c>
      <c r="C246" t="s">
        <v>178</v>
      </c>
      <c r="I246" t="s">
        <v>571</v>
      </c>
      <c r="J246">
        <v>2</v>
      </c>
      <c r="M246" t="s">
        <v>558</v>
      </c>
      <c r="N246">
        <v>2</v>
      </c>
    </row>
    <row r="247" spans="1:14" x14ac:dyDescent="0.25">
      <c r="A247" t="s">
        <v>338</v>
      </c>
      <c r="C247" t="s">
        <v>338</v>
      </c>
      <c r="I247" t="s">
        <v>707</v>
      </c>
      <c r="J247">
        <v>2</v>
      </c>
      <c r="M247" t="s">
        <v>1342</v>
      </c>
      <c r="N247">
        <v>2</v>
      </c>
    </row>
    <row r="248" spans="1:14" x14ac:dyDescent="0.25">
      <c r="A248" t="s">
        <v>339</v>
      </c>
      <c r="C248" t="s">
        <v>339</v>
      </c>
      <c r="I248" t="s">
        <v>695</v>
      </c>
      <c r="J248">
        <v>2</v>
      </c>
      <c r="M248" t="s">
        <v>1340</v>
      </c>
      <c r="N248">
        <v>2</v>
      </c>
    </row>
    <row r="249" spans="1:14" x14ac:dyDescent="0.25">
      <c r="A249" t="s">
        <v>340</v>
      </c>
      <c r="C249" t="s">
        <v>340</v>
      </c>
      <c r="I249" t="s">
        <v>462</v>
      </c>
      <c r="J249">
        <v>2</v>
      </c>
      <c r="M249" t="s">
        <v>1199</v>
      </c>
      <c r="N249">
        <v>2</v>
      </c>
    </row>
    <row r="250" spans="1:14" x14ac:dyDescent="0.25">
      <c r="A250" t="s">
        <v>341</v>
      </c>
      <c r="C250" t="s">
        <v>341</v>
      </c>
      <c r="I250" t="s">
        <v>229</v>
      </c>
      <c r="J250">
        <v>2</v>
      </c>
      <c r="M250" t="s">
        <v>313</v>
      </c>
      <c r="N250">
        <v>2</v>
      </c>
    </row>
    <row r="251" spans="1:14" x14ac:dyDescent="0.25">
      <c r="A251" t="s">
        <v>342</v>
      </c>
      <c r="C251" t="s">
        <v>342</v>
      </c>
      <c r="I251" t="s">
        <v>219</v>
      </c>
      <c r="J251">
        <v>2</v>
      </c>
      <c r="M251" t="s">
        <v>685</v>
      </c>
      <c r="N251">
        <v>2</v>
      </c>
    </row>
    <row r="252" spans="1:14" x14ac:dyDescent="0.25">
      <c r="A252" t="s">
        <v>173</v>
      </c>
      <c r="C252" t="s">
        <v>173</v>
      </c>
      <c r="I252" t="s">
        <v>319</v>
      </c>
      <c r="J252">
        <v>2</v>
      </c>
      <c r="M252" t="s">
        <v>169</v>
      </c>
      <c r="N252">
        <v>2</v>
      </c>
    </row>
    <row r="253" spans="1:14" x14ac:dyDescent="0.25">
      <c r="A253" t="s">
        <v>173</v>
      </c>
      <c r="C253" t="s">
        <v>173</v>
      </c>
      <c r="I253" t="s">
        <v>382</v>
      </c>
      <c r="J253">
        <v>2</v>
      </c>
      <c r="M253" t="s">
        <v>1246</v>
      </c>
      <c r="N253">
        <v>2</v>
      </c>
    </row>
    <row r="254" spans="1:14" x14ac:dyDescent="0.25">
      <c r="A254" t="s">
        <v>342</v>
      </c>
      <c r="C254" t="s">
        <v>342</v>
      </c>
      <c r="I254" t="s">
        <v>514</v>
      </c>
      <c r="J254">
        <v>2</v>
      </c>
      <c r="M254" t="s">
        <v>160</v>
      </c>
      <c r="N254">
        <v>2</v>
      </c>
    </row>
    <row r="255" spans="1:14" x14ac:dyDescent="0.25">
      <c r="A255" t="s">
        <v>343</v>
      </c>
      <c r="C255" t="s">
        <v>343</v>
      </c>
      <c r="I255" t="s">
        <v>781</v>
      </c>
      <c r="J255">
        <v>2</v>
      </c>
      <c r="M255" t="s">
        <v>1505</v>
      </c>
      <c r="N255">
        <v>2</v>
      </c>
    </row>
    <row r="256" spans="1:14" x14ac:dyDescent="0.25">
      <c r="A256" t="s">
        <v>344</v>
      </c>
      <c r="C256" t="s">
        <v>344</v>
      </c>
      <c r="I256" t="s">
        <v>216</v>
      </c>
      <c r="J256">
        <v>2</v>
      </c>
      <c r="M256" t="s">
        <v>712</v>
      </c>
      <c r="N256">
        <v>2</v>
      </c>
    </row>
    <row r="257" spans="1:14" x14ac:dyDescent="0.25">
      <c r="A257" t="s">
        <v>256</v>
      </c>
      <c r="C257" t="s">
        <v>256</v>
      </c>
      <c r="I257" t="s">
        <v>564</v>
      </c>
      <c r="J257">
        <v>2</v>
      </c>
      <c r="M257" t="s">
        <v>396</v>
      </c>
      <c r="N257">
        <v>2</v>
      </c>
    </row>
    <row r="258" spans="1:14" x14ac:dyDescent="0.25">
      <c r="A258" t="s">
        <v>345</v>
      </c>
      <c r="C258" t="s">
        <v>345</v>
      </c>
      <c r="I258" t="s">
        <v>221</v>
      </c>
      <c r="J258">
        <v>2</v>
      </c>
      <c r="M258" t="s">
        <v>1506</v>
      </c>
      <c r="N258">
        <v>2</v>
      </c>
    </row>
    <row r="259" spans="1:14" x14ac:dyDescent="0.25">
      <c r="A259" t="s">
        <v>346</v>
      </c>
      <c r="C259" t="s">
        <v>346</v>
      </c>
      <c r="I259" t="s">
        <v>852</v>
      </c>
      <c r="J259">
        <v>2</v>
      </c>
      <c r="M259" t="s">
        <v>713</v>
      </c>
      <c r="N259">
        <v>2</v>
      </c>
    </row>
    <row r="260" spans="1:14" x14ac:dyDescent="0.25">
      <c r="A260" t="s">
        <v>346</v>
      </c>
      <c r="C260" t="s">
        <v>346</v>
      </c>
      <c r="I260" t="s">
        <v>280</v>
      </c>
      <c r="J260">
        <v>2</v>
      </c>
      <c r="M260" t="s">
        <v>1273</v>
      </c>
      <c r="N260">
        <v>2</v>
      </c>
    </row>
    <row r="261" spans="1:14" x14ac:dyDescent="0.25">
      <c r="A261" t="s">
        <v>346</v>
      </c>
      <c r="C261" t="s">
        <v>346</v>
      </c>
      <c r="I261" t="s">
        <v>711</v>
      </c>
      <c r="J261">
        <v>2</v>
      </c>
      <c r="M261" t="s">
        <v>690</v>
      </c>
      <c r="N261">
        <v>2</v>
      </c>
    </row>
    <row r="262" spans="1:14" x14ac:dyDescent="0.25">
      <c r="A262" t="s">
        <v>347</v>
      </c>
      <c r="C262" t="s">
        <v>347</v>
      </c>
      <c r="I262" t="s">
        <v>811</v>
      </c>
      <c r="J262">
        <v>1</v>
      </c>
      <c r="M262" t="s">
        <v>401</v>
      </c>
      <c r="N262">
        <v>2</v>
      </c>
    </row>
    <row r="263" spans="1:14" x14ac:dyDescent="0.25">
      <c r="A263" t="s">
        <v>347</v>
      </c>
      <c r="C263" t="s">
        <v>347</v>
      </c>
      <c r="I263" t="s">
        <v>860</v>
      </c>
      <c r="J263">
        <v>1</v>
      </c>
      <c r="M263" t="s">
        <v>728</v>
      </c>
      <c r="N263">
        <v>2</v>
      </c>
    </row>
    <row r="264" spans="1:14" x14ac:dyDescent="0.25">
      <c r="A264" t="s">
        <v>348</v>
      </c>
      <c r="C264" t="s">
        <v>348</v>
      </c>
      <c r="I264" t="s">
        <v>1089</v>
      </c>
      <c r="J264">
        <v>1</v>
      </c>
      <c r="M264" t="s">
        <v>992</v>
      </c>
      <c r="N264">
        <v>2</v>
      </c>
    </row>
    <row r="265" spans="1:14" x14ac:dyDescent="0.25">
      <c r="A265" t="s">
        <v>349</v>
      </c>
      <c r="C265" t="s">
        <v>349</v>
      </c>
      <c r="I265" t="s">
        <v>486</v>
      </c>
      <c r="J265">
        <v>1</v>
      </c>
      <c r="M265" t="s">
        <v>633</v>
      </c>
      <c r="N265">
        <v>2</v>
      </c>
    </row>
    <row r="266" spans="1:14" x14ac:dyDescent="0.25">
      <c r="A266" t="s">
        <v>350</v>
      </c>
      <c r="C266" t="s">
        <v>350</v>
      </c>
      <c r="I266" t="s">
        <v>207</v>
      </c>
      <c r="J266">
        <v>1</v>
      </c>
      <c r="M266" t="s">
        <v>557</v>
      </c>
      <c r="N266">
        <v>2</v>
      </c>
    </row>
    <row r="267" spans="1:14" x14ac:dyDescent="0.25">
      <c r="A267" t="s">
        <v>351</v>
      </c>
      <c r="C267" t="s">
        <v>351</v>
      </c>
      <c r="I267" t="s">
        <v>796</v>
      </c>
      <c r="J267">
        <v>1</v>
      </c>
      <c r="M267" t="s">
        <v>694</v>
      </c>
      <c r="N267">
        <v>2</v>
      </c>
    </row>
    <row r="268" spans="1:14" x14ac:dyDescent="0.25">
      <c r="A268" t="s">
        <v>352</v>
      </c>
      <c r="C268" t="s">
        <v>352</v>
      </c>
      <c r="I268" t="s">
        <v>560</v>
      </c>
      <c r="J268">
        <v>1</v>
      </c>
      <c r="M268" t="s">
        <v>681</v>
      </c>
      <c r="N268">
        <v>2</v>
      </c>
    </row>
    <row r="269" spans="1:14" x14ac:dyDescent="0.25">
      <c r="A269" t="s">
        <v>353</v>
      </c>
      <c r="C269" t="s">
        <v>353</v>
      </c>
      <c r="I269" t="s">
        <v>818</v>
      </c>
      <c r="J269">
        <v>1</v>
      </c>
      <c r="M269" t="s">
        <v>1346</v>
      </c>
      <c r="N269">
        <v>2</v>
      </c>
    </row>
    <row r="270" spans="1:14" x14ac:dyDescent="0.25">
      <c r="A270" t="s">
        <v>354</v>
      </c>
      <c r="C270" t="s">
        <v>354</v>
      </c>
      <c r="I270" t="s">
        <v>678</v>
      </c>
      <c r="J270">
        <v>1</v>
      </c>
      <c r="M270" t="s">
        <v>686</v>
      </c>
      <c r="N270">
        <v>2</v>
      </c>
    </row>
    <row r="271" spans="1:14" x14ac:dyDescent="0.25">
      <c r="A271" t="s">
        <v>355</v>
      </c>
      <c r="C271" t="s">
        <v>355</v>
      </c>
      <c r="I271" t="s">
        <v>428</v>
      </c>
      <c r="J271">
        <v>1</v>
      </c>
      <c r="M271" t="s">
        <v>1341</v>
      </c>
      <c r="N271">
        <v>2</v>
      </c>
    </row>
    <row r="272" spans="1:14" x14ac:dyDescent="0.25">
      <c r="A272" t="s">
        <v>356</v>
      </c>
      <c r="C272" t="s">
        <v>356</v>
      </c>
      <c r="I272" t="s">
        <v>1027</v>
      </c>
      <c r="J272">
        <v>1</v>
      </c>
      <c r="M272" t="s">
        <v>583</v>
      </c>
      <c r="N272">
        <v>2</v>
      </c>
    </row>
    <row r="273" spans="1:14" x14ac:dyDescent="0.25">
      <c r="A273" t="s">
        <v>357</v>
      </c>
      <c r="C273" t="s">
        <v>357</v>
      </c>
      <c r="I273" t="s">
        <v>500</v>
      </c>
      <c r="J273">
        <v>1</v>
      </c>
      <c r="M273" t="s">
        <v>1168</v>
      </c>
      <c r="N273">
        <v>2</v>
      </c>
    </row>
    <row r="274" spans="1:14" x14ac:dyDescent="0.25">
      <c r="A274" t="s">
        <v>358</v>
      </c>
      <c r="C274" t="s">
        <v>358</v>
      </c>
      <c r="I274" t="s">
        <v>997</v>
      </c>
      <c r="J274">
        <v>1</v>
      </c>
      <c r="M274" t="s">
        <v>326</v>
      </c>
      <c r="N274">
        <v>2</v>
      </c>
    </row>
    <row r="275" spans="1:14" x14ac:dyDescent="0.25">
      <c r="A275" t="s">
        <v>359</v>
      </c>
      <c r="C275" t="s">
        <v>359</v>
      </c>
      <c r="I275" t="s">
        <v>510</v>
      </c>
      <c r="J275">
        <v>1</v>
      </c>
      <c r="M275" t="s">
        <v>1352</v>
      </c>
      <c r="N275">
        <v>2</v>
      </c>
    </row>
    <row r="276" spans="1:14" x14ac:dyDescent="0.25">
      <c r="A276" t="s">
        <v>360</v>
      </c>
      <c r="C276" t="s">
        <v>360</v>
      </c>
      <c r="I276" t="s">
        <v>649</v>
      </c>
      <c r="J276">
        <v>1</v>
      </c>
      <c r="M276" t="s">
        <v>282</v>
      </c>
      <c r="N276">
        <v>2</v>
      </c>
    </row>
    <row r="277" spans="1:14" x14ac:dyDescent="0.25">
      <c r="A277" t="s">
        <v>361</v>
      </c>
      <c r="C277" t="s">
        <v>361</v>
      </c>
      <c r="I277" t="s">
        <v>864</v>
      </c>
      <c r="J277">
        <v>1</v>
      </c>
      <c r="M277" t="s">
        <v>370</v>
      </c>
      <c r="N277">
        <v>2</v>
      </c>
    </row>
    <row r="278" spans="1:14" x14ac:dyDescent="0.25">
      <c r="A278" t="s">
        <v>362</v>
      </c>
      <c r="C278" t="s">
        <v>362</v>
      </c>
      <c r="I278" t="s">
        <v>552</v>
      </c>
      <c r="J278">
        <v>1</v>
      </c>
      <c r="M278" t="s">
        <v>687</v>
      </c>
      <c r="N278">
        <v>2</v>
      </c>
    </row>
    <row r="279" spans="1:14" x14ac:dyDescent="0.25">
      <c r="A279" t="s">
        <v>363</v>
      </c>
      <c r="C279" t="s">
        <v>363</v>
      </c>
      <c r="I279" t="s">
        <v>1033</v>
      </c>
      <c r="J279">
        <v>1</v>
      </c>
      <c r="M279" t="s">
        <v>639</v>
      </c>
      <c r="N279">
        <v>2</v>
      </c>
    </row>
    <row r="280" spans="1:14" x14ac:dyDescent="0.25">
      <c r="A280" t="s">
        <v>364</v>
      </c>
      <c r="C280" t="s">
        <v>364</v>
      </c>
      <c r="I280" t="s">
        <v>1124</v>
      </c>
      <c r="J280">
        <v>1</v>
      </c>
      <c r="M280" t="s">
        <v>598</v>
      </c>
      <c r="N280">
        <v>2</v>
      </c>
    </row>
    <row r="281" spans="1:14" x14ac:dyDescent="0.25">
      <c r="A281" t="s">
        <v>365</v>
      </c>
      <c r="C281" t="s">
        <v>365</v>
      </c>
      <c r="I281" t="s">
        <v>537</v>
      </c>
      <c r="J281">
        <v>1</v>
      </c>
      <c r="M281" t="s">
        <v>1170</v>
      </c>
      <c r="N281">
        <v>2</v>
      </c>
    </row>
    <row r="282" spans="1:14" x14ac:dyDescent="0.25">
      <c r="A282" t="s">
        <v>366</v>
      </c>
      <c r="C282" t="s">
        <v>366</v>
      </c>
      <c r="I282" t="s">
        <v>275</v>
      </c>
      <c r="J282">
        <v>1</v>
      </c>
      <c r="M282" t="s">
        <v>1204</v>
      </c>
      <c r="N282">
        <v>2</v>
      </c>
    </row>
    <row r="283" spans="1:14" x14ac:dyDescent="0.25">
      <c r="A283" t="s">
        <v>367</v>
      </c>
      <c r="C283" t="s">
        <v>367</v>
      </c>
      <c r="I283" t="s">
        <v>723</v>
      </c>
      <c r="J283">
        <v>1</v>
      </c>
      <c r="M283" t="s">
        <v>1225</v>
      </c>
      <c r="N283">
        <v>2</v>
      </c>
    </row>
    <row r="284" spans="1:14" x14ac:dyDescent="0.25">
      <c r="A284" t="s">
        <v>368</v>
      </c>
      <c r="C284" t="s">
        <v>368</v>
      </c>
      <c r="I284" t="s">
        <v>281</v>
      </c>
      <c r="J284">
        <v>1</v>
      </c>
      <c r="M284" t="s">
        <v>1497</v>
      </c>
      <c r="N284">
        <v>2</v>
      </c>
    </row>
    <row r="285" spans="1:14" x14ac:dyDescent="0.25">
      <c r="A285" t="s">
        <v>369</v>
      </c>
      <c r="C285" t="s">
        <v>369</v>
      </c>
      <c r="I285" t="s">
        <v>1040</v>
      </c>
      <c r="J285">
        <v>1</v>
      </c>
      <c r="M285" t="s">
        <v>327</v>
      </c>
      <c r="N285">
        <v>2</v>
      </c>
    </row>
    <row r="286" spans="1:14" x14ac:dyDescent="0.25">
      <c r="A286" t="s">
        <v>206</v>
      </c>
      <c r="C286" t="s">
        <v>206</v>
      </c>
      <c r="I286" t="s">
        <v>474</v>
      </c>
      <c r="J286">
        <v>1</v>
      </c>
      <c r="M286" t="s">
        <v>1487</v>
      </c>
      <c r="N286">
        <v>2</v>
      </c>
    </row>
    <row r="287" spans="1:14" x14ac:dyDescent="0.25">
      <c r="A287" t="s">
        <v>370</v>
      </c>
      <c r="C287" t="s">
        <v>370</v>
      </c>
      <c r="I287" t="s">
        <v>1052</v>
      </c>
      <c r="J287">
        <v>1</v>
      </c>
      <c r="M287" t="s">
        <v>342</v>
      </c>
      <c r="N287">
        <v>2</v>
      </c>
    </row>
    <row r="288" spans="1:14" x14ac:dyDescent="0.25">
      <c r="A288" t="s">
        <v>198</v>
      </c>
      <c r="C288" t="s">
        <v>198</v>
      </c>
      <c r="I288" t="s">
        <v>266</v>
      </c>
      <c r="J288">
        <v>1</v>
      </c>
      <c r="M288" t="s">
        <v>683</v>
      </c>
      <c r="N288">
        <v>2</v>
      </c>
    </row>
    <row r="289" spans="1:14" x14ac:dyDescent="0.25">
      <c r="A289" t="s">
        <v>371</v>
      </c>
      <c r="C289" t="s">
        <v>371</v>
      </c>
      <c r="I289" t="s">
        <v>647</v>
      </c>
      <c r="J289">
        <v>1</v>
      </c>
      <c r="M289" t="s">
        <v>394</v>
      </c>
      <c r="N289">
        <v>2</v>
      </c>
    </row>
    <row r="290" spans="1:14" x14ac:dyDescent="0.25">
      <c r="A290" t="s">
        <v>371</v>
      </c>
      <c r="C290" t="s">
        <v>371</v>
      </c>
      <c r="I290" t="s">
        <v>1064</v>
      </c>
      <c r="J290">
        <v>1</v>
      </c>
      <c r="M290" t="s">
        <v>1404</v>
      </c>
      <c r="N290">
        <v>2</v>
      </c>
    </row>
    <row r="291" spans="1:14" x14ac:dyDescent="0.25">
      <c r="A291" t="s">
        <v>371</v>
      </c>
      <c r="C291" t="s">
        <v>371</v>
      </c>
      <c r="I291" t="s">
        <v>554</v>
      </c>
      <c r="J291">
        <v>1</v>
      </c>
      <c r="M291" t="s">
        <v>1271</v>
      </c>
      <c r="N291">
        <v>2</v>
      </c>
    </row>
    <row r="292" spans="1:14" x14ac:dyDescent="0.25">
      <c r="A292" t="s">
        <v>372</v>
      </c>
      <c r="C292" t="s">
        <v>372</v>
      </c>
      <c r="I292" t="s">
        <v>673</v>
      </c>
      <c r="J292">
        <v>1</v>
      </c>
      <c r="M292" t="s">
        <v>1393</v>
      </c>
      <c r="N292">
        <v>2</v>
      </c>
    </row>
    <row r="293" spans="1:14" x14ac:dyDescent="0.25">
      <c r="A293" t="s">
        <v>1718</v>
      </c>
      <c r="C293" t="s">
        <v>1718</v>
      </c>
      <c r="I293" t="s">
        <v>1141</v>
      </c>
      <c r="J293">
        <v>1</v>
      </c>
      <c r="M293" t="s">
        <v>1380</v>
      </c>
      <c r="N293">
        <v>2</v>
      </c>
    </row>
    <row r="294" spans="1:14" x14ac:dyDescent="0.25">
      <c r="A294" t="s">
        <v>290</v>
      </c>
      <c r="C294" t="s">
        <v>290</v>
      </c>
      <c r="I294" t="s">
        <v>1098</v>
      </c>
      <c r="J294">
        <v>1</v>
      </c>
      <c r="M294" t="s">
        <v>1255</v>
      </c>
      <c r="N294">
        <v>2</v>
      </c>
    </row>
    <row r="295" spans="1:14" x14ac:dyDescent="0.25">
      <c r="A295" t="s">
        <v>373</v>
      </c>
      <c r="C295" t="s">
        <v>373</v>
      </c>
      <c r="I295" t="s">
        <v>540</v>
      </c>
      <c r="J295">
        <v>1</v>
      </c>
      <c r="M295" t="s">
        <v>464</v>
      </c>
      <c r="N295">
        <v>2</v>
      </c>
    </row>
    <row r="296" spans="1:14" x14ac:dyDescent="0.25">
      <c r="A296" t="s">
        <v>374</v>
      </c>
      <c r="C296" t="s">
        <v>374</v>
      </c>
      <c r="I296" t="s">
        <v>1152</v>
      </c>
      <c r="J296">
        <v>1</v>
      </c>
      <c r="M296" t="s">
        <v>306</v>
      </c>
      <c r="N296">
        <v>2</v>
      </c>
    </row>
    <row r="297" spans="1:14" x14ac:dyDescent="0.25">
      <c r="A297" t="s">
        <v>375</v>
      </c>
      <c r="C297" t="s">
        <v>375</v>
      </c>
      <c r="I297" t="s">
        <v>620</v>
      </c>
      <c r="J297">
        <v>1</v>
      </c>
      <c r="M297" t="s">
        <v>1719</v>
      </c>
      <c r="N297">
        <v>2</v>
      </c>
    </row>
    <row r="298" spans="1:14" x14ac:dyDescent="0.25">
      <c r="A298" t="s">
        <v>376</v>
      </c>
      <c r="C298" t="s">
        <v>376</v>
      </c>
      <c r="I298" t="s">
        <v>829</v>
      </c>
      <c r="J298">
        <v>1</v>
      </c>
      <c r="M298" t="s">
        <v>449</v>
      </c>
      <c r="N298">
        <v>2</v>
      </c>
    </row>
    <row r="299" spans="1:14" x14ac:dyDescent="0.25">
      <c r="A299" t="s">
        <v>375</v>
      </c>
      <c r="C299" t="s">
        <v>375</v>
      </c>
      <c r="I299" t="s">
        <v>927</v>
      </c>
      <c r="J299">
        <v>1</v>
      </c>
      <c r="M299" t="s">
        <v>1115</v>
      </c>
      <c r="N299">
        <v>2</v>
      </c>
    </row>
    <row r="300" spans="1:14" x14ac:dyDescent="0.25">
      <c r="A300" t="s">
        <v>377</v>
      </c>
      <c r="C300" t="s">
        <v>377</v>
      </c>
      <c r="I300" t="s">
        <v>591</v>
      </c>
      <c r="J300">
        <v>1</v>
      </c>
      <c r="M300" t="s">
        <v>1256</v>
      </c>
      <c r="N300">
        <v>2</v>
      </c>
    </row>
    <row r="301" spans="1:14" x14ac:dyDescent="0.25">
      <c r="A301" t="s">
        <v>378</v>
      </c>
      <c r="C301" t="s">
        <v>378</v>
      </c>
      <c r="I301" t="s">
        <v>267</v>
      </c>
      <c r="J301">
        <v>1</v>
      </c>
      <c r="M301" t="s">
        <v>621</v>
      </c>
      <c r="N301">
        <v>2</v>
      </c>
    </row>
    <row r="302" spans="1:14" x14ac:dyDescent="0.25">
      <c r="A302" t="s">
        <v>295</v>
      </c>
      <c r="C302" t="s">
        <v>295</v>
      </c>
      <c r="I302" t="s">
        <v>289</v>
      </c>
      <c r="J302">
        <v>1</v>
      </c>
      <c r="M302" t="s">
        <v>1720</v>
      </c>
      <c r="N302">
        <v>2</v>
      </c>
    </row>
    <row r="303" spans="1:14" x14ac:dyDescent="0.25">
      <c r="A303" t="s">
        <v>295</v>
      </c>
      <c r="C303" t="s">
        <v>295</v>
      </c>
      <c r="I303" t="s">
        <v>491</v>
      </c>
      <c r="J303">
        <v>1</v>
      </c>
      <c r="M303" t="s">
        <v>213</v>
      </c>
      <c r="N303">
        <v>2</v>
      </c>
    </row>
    <row r="304" spans="1:14" x14ac:dyDescent="0.25">
      <c r="A304" t="s">
        <v>379</v>
      </c>
      <c r="C304" t="s">
        <v>379</v>
      </c>
      <c r="I304" t="s">
        <v>420</v>
      </c>
      <c r="J304">
        <v>1</v>
      </c>
      <c r="M304" t="s">
        <v>388</v>
      </c>
      <c r="N304">
        <v>2</v>
      </c>
    </row>
    <row r="305" spans="1:14" x14ac:dyDescent="0.25">
      <c r="A305" t="s">
        <v>380</v>
      </c>
      <c r="C305" t="s">
        <v>380</v>
      </c>
      <c r="I305" t="s">
        <v>606</v>
      </c>
      <c r="J305">
        <v>1</v>
      </c>
      <c r="M305" t="s">
        <v>409</v>
      </c>
      <c r="N305">
        <v>2</v>
      </c>
    </row>
    <row r="306" spans="1:14" x14ac:dyDescent="0.25">
      <c r="A306" t="s">
        <v>380</v>
      </c>
      <c r="C306" t="s">
        <v>380</v>
      </c>
      <c r="I306" t="s">
        <v>1002</v>
      </c>
      <c r="J306">
        <v>1</v>
      </c>
      <c r="M306" t="s">
        <v>1368</v>
      </c>
      <c r="N306">
        <v>2</v>
      </c>
    </row>
    <row r="307" spans="1:14" x14ac:dyDescent="0.25">
      <c r="A307" t="s">
        <v>381</v>
      </c>
      <c r="C307" t="s">
        <v>381</v>
      </c>
      <c r="I307" t="s">
        <v>1163</v>
      </c>
      <c r="J307">
        <v>1</v>
      </c>
      <c r="M307" t="s">
        <v>1209</v>
      </c>
      <c r="N307">
        <v>2</v>
      </c>
    </row>
    <row r="308" spans="1:14" x14ac:dyDescent="0.25">
      <c r="A308" t="s">
        <v>380</v>
      </c>
      <c r="C308" t="s">
        <v>380</v>
      </c>
      <c r="I308" t="s">
        <v>1159</v>
      </c>
      <c r="J308">
        <v>1</v>
      </c>
      <c r="M308" t="s">
        <v>324</v>
      </c>
      <c r="N308">
        <v>2</v>
      </c>
    </row>
    <row r="309" spans="1:14" x14ac:dyDescent="0.25">
      <c r="A309" t="s">
        <v>305</v>
      </c>
      <c r="C309" t="s">
        <v>305</v>
      </c>
      <c r="I309" t="s">
        <v>869</v>
      </c>
      <c r="J309">
        <v>1</v>
      </c>
      <c r="M309" t="s">
        <v>697</v>
      </c>
      <c r="N309">
        <v>2</v>
      </c>
    </row>
    <row r="310" spans="1:14" x14ac:dyDescent="0.25">
      <c r="A310" t="s">
        <v>232</v>
      </c>
      <c r="C310" t="s">
        <v>232</v>
      </c>
      <c r="I310" t="s">
        <v>960</v>
      </c>
      <c r="J310">
        <v>1</v>
      </c>
      <c r="M310" t="s">
        <v>1230</v>
      </c>
      <c r="N310">
        <v>2</v>
      </c>
    </row>
    <row r="311" spans="1:14" x14ac:dyDescent="0.25">
      <c r="A311" t="s">
        <v>301</v>
      </c>
      <c r="C311" t="s">
        <v>301</v>
      </c>
      <c r="I311" t="s">
        <v>995</v>
      </c>
      <c r="J311">
        <v>1</v>
      </c>
      <c r="M311" t="s">
        <v>1200</v>
      </c>
      <c r="N311">
        <v>2</v>
      </c>
    </row>
    <row r="312" spans="1:14" x14ac:dyDescent="0.25">
      <c r="A312" t="s">
        <v>304</v>
      </c>
      <c r="C312" t="s">
        <v>304</v>
      </c>
      <c r="I312" t="s">
        <v>1055</v>
      </c>
      <c r="J312">
        <v>1</v>
      </c>
      <c r="M312" t="s">
        <v>1490</v>
      </c>
      <c r="N312">
        <v>2</v>
      </c>
    </row>
    <row r="313" spans="1:14" x14ac:dyDescent="0.25">
      <c r="A313" t="s">
        <v>304</v>
      </c>
      <c r="C313" t="s">
        <v>304</v>
      </c>
      <c r="I313" t="s">
        <v>383</v>
      </c>
      <c r="J313">
        <v>1</v>
      </c>
      <c r="M313" t="s">
        <v>1167</v>
      </c>
      <c r="N313">
        <v>2</v>
      </c>
    </row>
    <row r="314" spans="1:14" x14ac:dyDescent="0.25">
      <c r="A314" t="s">
        <v>304</v>
      </c>
      <c r="C314" t="s">
        <v>304</v>
      </c>
      <c r="I314" t="s">
        <v>487</v>
      </c>
      <c r="J314">
        <v>1</v>
      </c>
      <c r="M314" t="s">
        <v>816</v>
      </c>
      <c r="N314">
        <v>2</v>
      </c>
    </row>
    <row r="315" spans="1:14" x14ac:dyDescent="0.25">
      <c r="A315" t="s">
        <v>301</v>
      </c>
      <c r="C315" t="s">
        <v>301</v>
      </c>
      <c r="I315" t="s">
        <v>191</v>
      </c>
      <c r="J315">
        <v>1</v>
      </c>
      <c r="M315" t="s">
        <v>322</v>
      </c>
      <c r="N315">
        <v>2</v>
      </c>
    </row>
    <row r="316" spans="1:14" x14ac:dyDescent="0.25">
      <c r="A316" t="s">
        <v>382</v>
      </c>
      <c r="C316" t="s">
        <v>382</v>
      </c>
      <c r="I316" t="s">
        <v>843</v>
      </c>
      <c r="J316">
        <v>1</v>
      </c>
      <c r="M316" t="s">
        <v>307</v>
      </c>
      <c r="N316">
        <v>2</v>
      </c>
    </row>
    <row r="317" spans="1:14" x14ac:dyDescent="0.25">
      <c r="A317" t="s">
        <v>316</v>
      </c>
      <c r="C317" t="s">
        <v>316</v>
      </c>
      <c r="I317" t="s">
        <v>1478</v>
      </c>
      <c r="J317">
        <v>1</v>
      </c>
      <c r="M317" t="s">
        <v>582</v>
      </c>
      <c r="N317">
        <v>2</v>
      </c>
    </row>
    <row r="318" spans="1:14" x14ac:dyDescent="0.25">
      <c r="A318" t="s">
        <v>383</v>
      </c>
      <c r="C318" t="s">
        <v>383</v>
      </c>
      <c r="I318" t="s">
        <v>916</v>
      </c>
      <c r="J318">
        <v>1</v>
      </c>
      <c r="M318" t="s">
        <v>1383</v>
      </c>
      <c r="N318">
        <v>2</v>
      </c>
    </row>
    <row r="319" spans="1:14" x14ac:dyDescent="0.25">
      <c r="A319" t="s">
        <v>384</v>
      </c>
      <c r="C319" t="s">
        <v>384</v>
      </c>
      <c r="I319" t="s">
        <v>1047</v>
      </c>
      <c r="J319">
        <v>1</v>
      </c>
      <c r="M319" t="s">
        <v>469</v>
      </c>
      <c r="N319">
        <v>2</v>
      </c>
    </row>
    <row r="320" spans="1:14" x14ac:dyDescent="0.25">
      <c r="A320" t="s">
        <v>385</v>
      </c>
      <c r="C320" t="s">
        <v>385</v>
      </c>
      <c r="I320" t="s">
        <v>617</v>
      </c>
      <c r="J320">
        <v>1</v>
      </c>
      <c r="M320" t="s">
        <v>1366</v>
      </c>
      <c r="N320">
        <v>2</v>
      </c>
    </row>
    <row r="321" spans="1:14" x14ac:dyDescent="0.25">
      <c r="A321" t="s">
        <v>385</v>
      </c>
      <c r="C321" t="s">
        <v>385</v>
      </c>
      <c r="I321" t="s">
        <v>1092</v>
      </c>
      <c r="J321">
        <v>1</v>
      </c>
      <c r="M321" t="s">
        <v>1036</v>
      </c>
      <c r="N321">
        <v>2</v>
      </c>
    </row>
    <row r="322" spans="1:14" x14ac:dyDescent="0.25">
      <c r="A322" t="s">
        <v>386</v>
      </c>
      <c r="C322" t="s">
        <v>386</v>
      </c>
      <c r="I322" t="s">
        <v>278</v>
      </c>
      <c r="J322">
        <v>1</v>
      </c>
      <c r="M322" t="s">
        <v>461</v>
      </c>
      <c r="N322">
        <v>2</v>
      </c>
    </row>
    <row r="323" spans="1:14" x14ac:dyDescent="0.25">
      <c r="A323" t="s">
        <v>223</v>
      </c>
      <c r="C323" t="s">
        <v>223</v>
      </c>
      <c r="I323" t="s">
        <v>994</v>
      </c>
      <c r="J323">
        <v>1</v>
      </c>
      <c r="M323" t="s">
        <v>1087</v>
      </c>
      <c r="N323">
        <v>2</v>
      </c>
    </row>
    <row r="324" spans="1:14" x14ac:dyDescent="0.25">
      <c r="A324" t="s">
        <v>223</v>
      </c>
      <c r="C324" t="s">
        <v>223</v>
      </c>
      <c r="I324" t="s">
        <v>398</v>
      </c>
      <c r="J324">
        <v>1</v>
      </c>
      <c r="M324" t="s">
        <v>1623</v>
      </c>
      <c r="N324">
        <v>2</v>
      </c>
    </row>
    <row r="325" spans="1:14" x14ac:dyDescent="0.25">
      <c r="A325" t="s">
        <v>223</v>
      </c>
      <c r="C325" t="s">
        <v>223</v>
      </c>
      <c r="I325" t="s">
        <v>641</v>
      </c>
      <c r="J325">
        <v>1</v>
      </c>
      <c r="M325" t="s">
        <v>171</v>
      </c>
      <c r="N325">
        <v>2</v>
      </c>
    </row>
    <row r="326" spans="1:14" x14ac:dyDescent="0.25">
      <c r="A326" t="s">
        <v>387</v>
      </c>
      <c r="C326" t="s">
        <v>387</v>
      </c>
      <c r="I326" t="s">
        <v>934</v>
      </c>
      <c r="J326">
        <v>1</v>
      </c>
      <c r="M326" t="s">
        <v>1233</v>
      </c>
      <c r="N326">
        <v>2</v>
      </c>
    </row>
    <row r="327" spans="1:14" x14ac:dyDescent="0.25">
      <c r="A327" t="s">
        <v>388</v>
      </c>
      <c r="C327" t="s">
        <v>388</v>
      </c>
      <c r="I327" t="s">
        <v>488</v>
      </c>
      <c r="J327">
        <v>1</v>
      </c>
      <c r="M327" t="s">
        <v>248</v>
      </c>
      <c r="N327">
        <v>2</v>
      </c>
    </row>
    <row r="328" spans="1:14" x14ac:dyDescent="0.25">
      <c r="A328" t="s">
        <v>218</v>
      </c>
      <c r="C328" t="s">
        <v>218</v>
      </c>
      <c r="I328" t="s">
        <v>1060</v>
      </c>
      <c r="J328">
        <v>1</v>
      </c>
      <c r="M328" t="s">
        <v>1125</v>
      </c>
      <c r="N328">
        <v>2</v>
      </c>
    </row>
    <row r="329" spans="1:14" x14ac:dyDescent="0.25">
      <c r="A329" t="s">
        <v>312</v>
      </c>
      <c r="C329" t="s">
        <v>312</v>
      </c>
      <c r="I329" t="s">
        <v>194</v>
      </c>
      <c r="J329">
        <v>1</v>
      </c>
      <c r="M329" t="s">
        <v>250</v>
      </c>
      <c r="N329">
        <v>2</v>
      </c>
    </row>
    <row r="330" spans="1:14" x14ac:dyDescent="0.25">
      <c r="A330" t="s">
        <v>389</v>
      </c>
      <c r="C330" t="s">
        <v>389</v>
      </c>
      <c r="I330" t="s">
        <v>828</v>
      </c>
      <c r="J330">
        <v>1</v>
      </c>
      <c r="M330" t="s">
        <v>1348</v>
      </c>
      <c r="N330">
        <v>2</v>
      </c>
    </row>
    <row r="331" spans="1:14" x14ac:dyDescent="0.25">
      <c r="A331" t="s">
        <v>244</v>
      </c>
      <c r="C331" t="s">
        <v>244</v>
      </c>
      <c r="I331" t="s">
        <v>393</v>
      </c>
      <c r="J331">
        <v>1</v>
      </c>
      <c r="M331" t="s">
        <v>1215</v>
      </c>
      <c r="N331">
        <v>2</v>
      </c>
    </row>
    <row r="332" spans="1:14" x14ac:dyDescent="0.25">
      <c r="A332" t="s">
        <v>312</v>
      </c>
      <c r="C332" t="s">
        <v>312</v>
      </c>
      <c r="I332" t="s">
        <v>533</v>
      </c>
      <c r="J332">
        <v>1</v>
      </c>
      <c r="M332" t="s">
        <v>1350</v>
      </c>
      <c r="N332">
        <v>2</v>
      </c>
    </row>
    <row r="333" spans="1:14" x14ac:dyDescent="0.25">
      <c r="A333" t="s">
        <v>232</v>
      </c>
      <c r="C333" t="s">
        <v>232</v>
      </c>
      <c r="I333" t="s">
        <v>865</v>
      </c>
      <c r="J333">
        <v>1</v>
      </c>
      <c r="M333" t="s">
        <v>1258</v>
      </c>
      <c r="N333">
        <v>2</v>
      </c>
    </row>
    <row r="334" spans="1:14" x14ac:dyDescent="0.25">
      <c r="A334" t="s">
        <v>235</v>
      </c>
      <c r="C334" t="s">
        <v>235</v>
      </c>
      <c r="I334" t="s">
        <v>168</v>
      </c>
      <c r="J334">
        <v>1</v>
      </c>
      <c r="M334" t="s">
        <v>1476</v>
      </c>
      <c r="N334">
        <v>2</v>
      </c>
    </row>
    <row r="335" spans="1:14" x14ac:dyDescent="0.25">
      <c r="A335" t="s">
        <v>390</v>
      </c>
      <c r="C335" t="s">
        <v>390</v>
      </c>
      <c r="I335" t="s">
        <v>332</v>
      </c>
      <c r="J335">
        <v>1</v>
      </c>
      <c r="M335" t="s">
        <v>892</v>
      </c>
      <c r="N335">
        <v>2</v>
      </c>
    </row>
    <row r="336" spans="1:14" x14ac:dyDescent="0.25">
      <c r="A336" t="s">
        <v>391</v>
      </c>
      <c r="C336" t="s">
        <v>391</v>
      </c>
      <c r="I336" t="s">
        <v>402</v>
      </c>
      <c r="J336">
        <v>1</v>
      </c>
      <c r="M336" t="s">
        <v>211</v>
      </c>
      <c r="N336">
        <v>2</v>
      </c>
    </row>
    <row r="337" spans="1:14" x14ac:dyDescent="0.25">
      <c r="A337" t="s">
        <v>392</v>
      </c>
      <c r="C337" t="s">
        <v>392</v>
      </c>
      <c r="I337" t="s">
        <v>1000</v>
      </c>
      <c r="J337">
        <v>1</v>
      </c>
      <c r="M337" t="s">
        <v>1489</v>
      </c>
      <c r="N337">
        <v>2</v>
      </c>
    </row>
    <row r="338" spans="1:14" x14ac:dyDescent="0.25">
      <c r="A338" t="s">
        <v>311</v>
      </c>
      <c r="C338" t="s">
        <v>311</v>
      </c>
      <c r="I338" t="s">
        <v>525</v>
      </c>
      <c r="J338">
        <v>1</v>
      </c>
      <c r="M338" t="s">
        <v>1123</v>
      </c>
      <c r="N338">
        <v>2</v>
      </c>
    </row>
    <row r="339" spans="1:14" x14ac:dyDescent="0.25">
      <c r="A339" t="s">
        <v>393</v>
      </c>
      <c r="C339" t="s">
        <v>393</v>
      </c>
      <c r="I339" t="s">
        <v>553</v>
      </c>
      <c r="J339">
        <v>1</v>
      </c>
      <c r="M339" t="s">
        <v>1431</v>
      </c>
      <c r="N339">
        <v>2</v>
      </c>
    </row>
    <row r="340" spans="1:14" x14ac:dyDescent="0.25">
      <c r="A340" t="s">
        <v>243</v>
      </c>
      <c r="C340" t="s">
        <v>243</v>
      </c>
      <c r="I340" t="s">
        <v>636</v>
      </c>
      <c r="J340">
        <v>1</v>
      </c>
      <c r="M340" t="s">
        <v>1194</v>
      </c>
      <c r="N340">
        <v>2</v>
      </c>
    </row>
    <row r="341" spans="1:14" x14ac:dyDescent="0.25">
      <c r="A341" t="s">
        <v>394</v>
      </c>
      <c r="C341" t="s">
        <v>394</v>
      </c>
      <c r="I341" t="s">
        <v>1051</v>
      </c>
      <c r="J341">
        <v>1</v>
      </c>
      <c r="M341" t="s">
        <v>939</v>
      </c>
      <c r="N341">
        <v>2</v>
      </c>
    </row>
    <row r="342" spans="1:14" x14ac:dyDescent="0.25">
      <c r="A342" t="s">
        <v>321</v>
      </c>
      <c r="C342" t="s">
        <v>321</v>
      </c>
      <c r="I342" t="s">
        <v>886</v>
      </c>
      <c r="J342">
        <v>1</v>
      </c>
      <c r="M342" t="s">
        <v>546</v>
      </c>
      <c r="N342">
        <v>2</v>
      </c>
    </row>
    <row r="343" spans="1:14" x14ac:dyDescent="0.25">
      <c r="A343" t="s">
        <v>232</v>
      </c>
      <c r="C343" t="s">
        <v>232</v>
      </c>
      <c r="I343" t="s">
        <v>1108</v>
      </c>
      <c r="J343">
        <v>1</v>
      </c>
      <c r="M343" t="s">
        <v>634</v>
      </c>
      <c r="N343">
        <v>2</v>
      </c>
    </row>
    <row r="344" spans="1:14" x14ac:dyDescent="0.25">
      <c r="A344" t="s">
        <v>395</v>
      </c>
      <c r="C344" t="s">
        <v>395</v>
      </c>
      <c r="I344" t="s">
        <v>975</v>
      </c>
      <c r="J344">
        <v>1</v>
      </c>
      <c r="M344" t="s">
        <v>1082</v>
      </c>
      <c r="N344">
        <v>2</v>
      </c>
    </row>
    <row r="345" spans="1:14" x14ac:dyDescent="0.25">
      <c r="A345" t="s">
        <v>396</v>
      </c>
      <c r="C345" t="s">
        <v>396</v>
      </c>
      <c r="I345" t="s">
        <v>361</v>
      </c>
      <c r="J345">
        <v>1</v>
      </c>
      <c r="M345" t="s">
        <v>577</v>
      </c>
      <c r="N345">
        <v>2</v>
      </c>
    </row>
    <row r="346" spans="1:14" x14ac:dyDescent="0.25">
      <c r="A346" t="s">
        <v>397</v>
      </c>
      <c r="C346" t="s">
        <v>397</v>
      </c>
      <c r="I346" t="s">
        <v>1063</v>
      </c>
      <c r="J346">
        <v>1</v>
      </c>
      <c r="M346" t="s">
        <v>241</v>
      </c>
      <c r="N346">
        <v>2</v>
      </c>
    </row>
    <row r="347" spans="1:14" x14ac:dyDescent="0.25">
      <c r="A347" t="s">
        <v>232</v>
      </c>
      <c r="C347" t="s">
        <v>232</v>
      </c>
      <c r="I347" t="s">
        <v>961</v>
      </c>
      <c r="J347">
        <v>1</v>
      </c>
      <c r="M347" t="s">
        <v>1513</v>
      </c>
      <c r="N347">
        <v>2</v>
      </c>
    </row>
    <row r="348" spans="1:14" x14ac:dyDescent="0.25">
      <c r="A348" t="s">
        <v>398</v>
      </c>
      <c r="C348" t="s">
        <v>398</v>
      </c>
      <c r="I348" t="s">
        <v>669</v>
      </c>
      <c r="J348">
        <v>1</v>
      </c>
      <c r="M348" t="s">
        <v>1085</v>
      </c>
      <c r="N348">
        <v>2</v>
      </c>
    </row>
    <row r="349" spans="1:14" x14ac:dyDescent="0.25">
      <c r="A349" t="s">
        <v>399</v>
      </c>
      <c r="C349" t="s">
        <v>399</v>
      </c>
      <c r="I349" t="s">
        <v>661</v>
      </c>
      <c r="J349">
        <v>1</v>
      </c>
      <c r="M349" t="s">
        <v>1721</v>
      </c>
      <c r="N349">
        <v>2</v>
      </c>
    </row>
    <row r="350" spans="1:14" x14ac:dyDescent="0.25">
      <c r="A350" t="s">
        <v>247</v>
      </c>
      <c r="C350" t="s">
        <v>247</v>
      </c>
      <c r="I350" t="s">
        <v>840</v>
      </c>
      <c r="J350">
        <v>1</v>
      </c>
      <c r="M350" t="s">
        <v>1403</v>
      </c>
      <c r="N350">
        <v>2</v>
      </c>
    </row>
    <row r="351" spans="1:14" x14ac:dyDescent="0.25">
      <c r="A351" t="s">
        <v>400</v>
      </c>
      <c r="C351" t="s">
        <v>400</v>
      </c>
      <c r="I351" t="s">
        <v>315</v>
      </c>
      <c r="J351">
        <v>1</v>
      </c>
      <c r="M351" t="s">
        <v>1216</v>
      </c>
      <c r="N351">
        <v>2</v>
      </c>
    </row>
    <row r="352" spans="1:14" x14ac:dyDescent="0.25">
      <c r="A352" t="s">
        <v>400</v>
      </c>
      <c r="C352" t="s">
        <v>400</v>
      </c>
      <c r="I352" t="s">
        <v>294</v>
      </c>
      <c r="J352">
        <v>1</v>
      </c>
      <c r="M352" t="s">
        <v>1265</v>
      </c>
      <c r="N352">
        <v>2</v>
      </c>
    </row>
    <row r="353" spans="1:14" x14ac:dyDescent="0.25">
      <c r="A353" t="s">
        <v>400</v>
      </c>
      <c r="C353" t="s">
        <v>400</v>
      </c>
      <c r="I353" t="s">
        <v>603</v>
      </c>
      <c r="J353">
        <v>1</v>
      </c>
      <c r="M353" t="s">
        <v>1622</v>
      </c>
      <c r="N353">
        <v>2</v>
      </c>
    </row>
    <row r="354" spans="1:14" x14ac:dyDescent="0.25">
      <c r="A354" t="s">
        <v>401</v>
      </c>
      <c r="C354" t="s">
        <v>401</v>
      </c>
      <c r="I354" t="s">
        <v>977</v>
      </c>
      <c r="J354">
        <v>1</v>
      </c>
      <c r="M354" t="s">
        <v>1392</v>
      </c>
      <c r="N354">
        <v>2</v>
      </c>
    </row>
    <row r="355" spans="1:14" x14ac:dyDescent="0.25">
      <c r="A355" t="s">
        <v>399</v>
      </c>
      <c r="C355" t="s">
        <v>399</v>
      </c>
      <c r="I355" t="s">
        <v>1026</v>
      </c>
      <c r="J355">
        <v>1</v>
      </c>
      <c r="M355" t="s">
        <v>571</v>
      </c>
      <c r="N355">
        <v>2</v>
      </c>
    </row>
    <row r="356" spans="1:14" x14ac:dyDescent="0.25">
      <c r="A356" t="s">
        <v>161</v>
      </c>
      <c r="C356" t="s">
        <v>161</v>
      </c>
      <c r="I356" t="s">
        <v>655</v>
      </c>
      <c r="J356">
        <v>1</v>
      </c>
      <c r="M356" t="s">
        <v>695</v>
      </c>
      <c r="N356">
        <v>2</v>
      </c>
    </row>
    <row r="357" spans="1:14" x14ac:dyDescent="0.25">
      <c r="A357" t="s">
        <v>331</v>
      </c>
      <c r="C357" t="s">
        <v>331</v>
      </c>
      <c r="I357" t="s">
        <v>677</v>
      </c>
      <c r="J357">
        <v>1</v>
      </c>
      <c r="M357" t="s">
        <v>462</v>
      </c>
      <c r="N357">
        <v>2</v>
      </c>
    </row>
    <row r="358" spans="1:14" x14ac:dyDescent="0.25">
      <c r="A358" t="s">
        <v>402</v>
      </c>
      <c r="C358" t="s">
        <v>402</v>
      </c>
      <c r="I358" t="s">
        <v>834</v>
      </c>
      <c r="J358">
        <v>1</v>
      </c>
      <c r="M358" t="s">
        <v>229</v>
      </c>
      <c r="N358">
        <v>2</v>
      </c>
    </row>
    <row r="359" spans="1:14" x14ac:dyDescent="0.25">
      <c r="A359" t="s">
        <v>403</v>
      </c>
      <c r="C359" t="s">
        <v>403</v>
      </c>
      <c r="I359" t="s">
        <v>1095</v>
      </c>
      <c r="J359">
        <v>1</v>
      </c>
      <c r="M359" t="s">
        <v>1391</v>
      </c>
      <c r="N359">
        <v>2</v>
      </c>
    </row>
    <row r="360" spans="1:14" x14ac:dyDescent="0.25">
      <c r="A360" t="s">
        <v>404</v>
      </c>
      <c r="C360" t="s">
        <v>404</v>
      </c>
      <c r="I360" t="s">
        <v>903</v>
      </c>
      <c r="J360">
        <v>1</v>
      </c>
      <c r="M360" t="s">
        <v>219</v>
      </c>
      <c r="N360">
        <v>2</v>
      </c>
    </row>
    <row r="361" spans="1:14" x14ac:dyDescent="0.25">
      <c r="A361" t="s">
        <v>405</v>
      </c>
      <c r="C361" t="s">
        <v>405</v>
      </c>
      <c r="I361" t="s">
        <v>1013</v>
      </c>
      <c r="J361">
        <v>1</v>
      </c>
      <c r="M361" t="s">
        <v>1245</v>
      </c>
      <c r="N361">
        <v>2</v>
      </c>
    </row>
    <row r="362" spans="1:14" x14ac:dyDescent="0.25">
      <c r="A362" t="s">
        <v>406</v>
      </c>
      <c r="C362" t="s">
        <v>406</v>
      </c>
      <c r="I362" t="s">
        <v>701</v>
      </c>
      <c r="J362">
        <v>1</v>
      </c>
      <c r="M362" t="s">
        <v>1499</v>
      </c>
      <c r="N362">
        <v>2</v>
      </c>
    </row>
    <row r="363" spans="1:14" x14ac:dyDescent="0.25">
      <c r="A363" t="s">
        <v>179</v>
      </c>
      <c r="C363" t="s">
        <v>179</v>
      </c>
      <c r="I363" t="s">
        <v>862</v>
      </c>
      <c r="J363">
        <v>1</v>
      </c>
      <c r="M363" t="s">
        <v>1238</v>
      </c>
      <c r="N363">
        <v>2</v>
      </c>
    </row>
    <row r="364" spans="1:14" x14ac:dyDescent="0.25">
      <c r="A364" t="s">
        <v>407</v>
      </c>
      <c r="C364" t="s">
        <v>407</v>
      </c>
      <c r="I364" t="s">
        <v>1025</v>
      </c>
      <c r="J364">
        <v>1</v>
      </c>
      <c r="M364" t="s">
        <v>1438</v>
      </c>
      <c r="N364">
        <v>2</v>
      </c>
    </row>
    <row r="365" spans="1:14" x14ac:dyDescent="0.25">
      <c r="A365" t="s">
        <v>262</v>
      </c>
      <c r="C365" t="s">
        <v>262</v>
      </c>
      <c r="I365" t="s">
        <v>730</v>
      </c>
      <c r="J365">
        <v>1</v>
      </c>
      <c r="M365" t="s">
        <v>1722</v>
      </c>
      <c r="N365">
        <v>2</v>
      </c>
    </row>
    <row r="366" spans="1:14" x14ac:dyDescent="0.25">
      <c r="A366" t="s">
        <v>408</v>
      </c>
      <c r="C366" t="s">
        <v>408</v>
      </c>
      <c r="I366" t="s">
        <v>1174</v>
      </c>
      <c r="J366">
        <v>1</v>
      </c>
      <c r="M366" t="s">
        <v>1493</v>
      </c>
      <c r="N366">
        <v>2</v>
      </c>
    </row>
    <row r="367" spans="1:14" x14ac:dyDescent="0.25">
      <c r="A367" t="s">
        <v>409</v>
      </c>
      <c r="C367" t="s">
        <v>409</v>
      </c>
      <c r="I367" t="s">
        <v>891</v>
      </c>
      <c r="J367">
        <v>1</v>
      </c>
      <c r="M367" t="s">
        <v>382</v>
      </c>
      <c r="N367">
        <v>2</v>
      </c>
    </row>
    <row r="368" spans="1:14" x14ac:dyDescent="0.25">
      <c r="A368" t="s">
        <v>410</v>
      </c>
      <c r="C368" t="s">
        <v>410</v>
      </c>
      <c r="I368" t="s">
        <v>292</v>
      </c>
      <c r="J368">
        <v>1</v>
      </c>
      <c r="M368" t="s">
        <v>514</v>
      </c>
      <c r="N368">
        <v>2</v>
      </c>
    </row>
    <row r="369" spans="1:14" x14ac:dyDescent="0.25">
      <c r="A369" t="s">
        <v>343</v>
      </c>
      <c r="C369" t="s">
        <v>343</v>
      </c>
      <c r="I369" t="s">
        <v>507</v>
      </c>
      <c r="J369">
        <v>1</v>
      </c>
      <c r="M369" t="s">
        <v>781</v>
      </c>
      <c r="N369">
        <v>2</v>
      </c>
    </row>
    <row r="370" spans="1:14" x14ac:dyDescent="0.25">
      <c r="A370" t="s">
        <v>256</v>
      </c>
      <c r="C370" t="s">
        <v>256</v>
      </c>
      <c r="I370" t="s">
        <v>1080</v>
      </c>
      <c r="J370">
        <v>1</v>
      </c>
      <c r="M370" t="s">
        <v>1251</v>
      </c>
      <c r="N370">
        <v>2</v>
      </c>
    </row>
    <row r="371" spans="1:14" x14ac:dyDescent="0.25">
      <c r="A371" t="s">
        <v>174</v>
      </c>
      <c r="C371" t="s">
        <v>174</v>
      </c>
      <c r="I371" t="s">
        <v>732</v>
      </c>
      <c r="J371">
        <v>1</v>
      </c>
      <c r="M371" t="s">
        <v>216</v>
      </c>
      <c r="N371">
        <v>2</v>
      </c>
    </row>
    <row r="372" spans="1:14" x14ac:dyDescent="0.25">
      <c r="A372" t="s">
        <v>411</v>
      </c>
      <c r="C372" t="s">
        <v>411</v>
      </c>
      <c r="I372" t="s">
        <v>953</v>
      </c>
      <c r="J372">
        <v>1</v>
      </c>
      <c r="M372" t="s">
        <v>1275</v>
      </c>
      <c r="N372">
        <v>2</v>
      </c>
    </row>
    <row r="373" spans="1:14" x14ac:dyDescent="0.25">
      <c r="A373" t="s">
        <v>412</v>
      </c>
      <c r="C373" t="s">
        <v>412</v>
      </c>
      <c r="I373" t="s">
        <v>483</v>
      </c>
      <c r="J373">
        <v>1</v>
      </c>
      <c r="M373" t="s">
        <v>564</v>
      </c>
      <c r="N373">
        <v>2</v>
      </c>
    </row>
    <row r="374" spans="1:14" x14ac:dyDescent="0.25">
      <c r="A374" t="s">
        <v>256</v>
      </c>
      <c r="C374" t="s">
        <v>256</v>
      </c>
      <c r="I374" t="s">
        <v>905</v>
      </c>
      <c r="J374">
        <v>1</v>
      </c>
      <c r="M374" t="s">
        <v>221</v>
      </c>
      <c r="N374">
        <v>2</v>
      </c>
    </row>
    <row r="375" spans="1:14" x14ac:dyDescent="0.25">
      <c r="A375" t="s">
        <v>413</v>
      </c>
      <c r="C375" t="s">
        <v>413</v>
      </c>
      <c r="I375" t="s">
        <v>498</v>
      </c>
      <c r="J375">
        <v>1</v>
      </c>
      <c r="M375" t="s">
        <v>852</v>
      </c>
      <c r="N375">
        <v>2</v>
      </c>
    </row>
    <row r="376" spans="1:14" x14ac:dyDescent="0.25">
      <c r="A376" t="s">
        <v>414</v>
      </c>
      <c r="C376" t="s">
        <v>414</v>
      </c>
      <c r="I376" t="s">
        <v>390</v>
      </c>
      <c r="J376">
        <v>1</v>
      </c>
      <c r="M376" t="s">
        <v>280</v>
      </c>
      <c r="N376">
        <v>2</v>
      </c>
    </row>
    <row r="377" spans="1:14" x14ac:dyDescent="0.25">
      <c r="A377" t="s">
        <v>181</v>
      </c>
      <c r="C377" t="s">
        <v>181</v>
      </c>
      <c r="I377" t="s">
        <v>793</v>
      </c>
      <c r="J377">
        <v>1</v>
      </c>
      <c r="M377" t="s">
        <v>1266</v>
      </c>
      <c r="N377">
        <v>2</v>
      </c>
    </row>
    <row r="378" spans="1:14" x14ac:dyDescent="0.25">
      <c r="A378" t="s">
        <v>174</v>
      </c>
      <c r="C378" t="s">
        <v>174</v>
      </c>
      <c r="I378" t="s">
        <v>444</v>
      </c>
      <c r="J378">
        <v>1</v>
      </c>
      <c r="M378" t="s">
        <v>711</v>
      </c>
      <c r="N378">
        <v>2</v>
      </c>
    </row>
    <row r="379" spans="1:14" x14ac:dyDescent="0.25">
      <c r="A379" t="s">
        <v>174</v>
      </c>
      <c r="C379" t="s">
        <v>174</v>
      </c>
      <c r="I379" t="s">
        <v>422</v>
      </c>
      <c r="J379">
        <v>1</v>
      </c>
      <c r="M379" t="s">
        <v>1429</v>
      </c>
      <c r="N379">
        <v>2</v>
      </c>
    </row>
    <row r="380" spans="1:14" x14ac:dyDescent="0.25">
      <c r="A380" t="s">
        <v>415</v>
      </c>
      <c r="C380" t="s">
        <v>415</v>
      </c>
      <c r="I380" t="s">
        <v>575</v>
      </c>
      <c r="J380">
        <v>1</v>
      </c>
      <c r="M380" t="s">
        <v>811</v>
      </c>
      <c r="N380">
        <v>1</v>
      </c>
    </row>
    <row r="381" spans="1:14" x14ac:dyDescent="0.25">
      <c r="A381" t="s">
        <v>415</v>
      </c>
      <c r="C381" t="s">
        <v>415</v>
      </c>
      <c r="I381" t="s">
        <v>1101</v>
      </c>
      <c r="J381">
        <v>1</v>
      </c>
      <c r="M381" t="s">
        <v>1257</v>
      </c>
      <c r="N381">
        <v>1</v>
      </c>
    </row>
    <row r="382" spans="1:14" x14ac:dyDescent="0.25">
      <c r="A382" t="s">
        <v>416</v>
      </c>
      <c r="C382" t="s">
        <v>416</v>
      </c>
      <c r="I382" t="s">
        <v>971</v>
      </c>
      <c r="J382">
        <v>1</v>
      </c>
      <c r="M382" t="s">
        <v>1467</v>
      </c>
      <c r="N382">
        <v>1</v>
      </c>
    </row>
    <row r="383" spans="1:14" x14ac:dyDescent="0.25">
      <c r="A383" t="s">
        <v>417</v>
      </c>
      <c r="C383" t="s">
        <v>417</v>
      </c>
      <c r="I383" t="s">
        <v>197</v>
      </c>
      <c r="J383">
        <v>1</v>
      </c>
      <c r="M383" t="s">
        <v>860</v>
      </c>
      <c r="N383">
        <v>1</v>
      </c>
    </row>
    <row r="384" spans="1:14" x14ac:dyDescent="0.25">
      <c r="A384" t="s">
        <v>418</v>
      </c>
      <c r="C384" t="s">
        <v>418</v>
      </c>
      <c r="I384" t="s">
        <v>1169</v>
      </c>
      <c r="J384">
        <v>1</v>
      </c>
      <c r="M384" t="s">
        <v>1089</v>
      </c>
      <c r="N384">
        <v>1</v>
      </c>
    </row>
    <row r="385" spans="1:14" x14ac:dyDescent="0.25">
      <c r="A385" t="s">
        <v>419</v>
      </c>
      <c r="C385" t="s">
        <v>419</v>
      </c>
      <c r="I385" t="s">
        <v>545</v>
      </c>
      <c r="J385">
        <v>1</v>
      </c>
      <c r="M385" t="s">
        <v>486</v>
      </c>
      <c r="N385">
        <v>1</v>
      </c>
    </row>
    <row r="386" spans="1:14" x14ac:dyDescent="0.25">
      <c r="A386" t="s">
        <v>420</v>
      </c>
      <c r="C386" t="s">
        <v>420</v>
      </c>
      <c r="I386" t="s">
        <v>203</v>
      </c>
      <c r="J386">
        <v>1</v>
      </c>
      <c r="M386" t="s">
        <v>207</v>
      </c>
      <c r="N386">
        <v>1</v>
      </c>
    </row>
    <row r="387" spans="1:14" x14ac:dyDescent="0.25">
      <c r="A387" t="s">
        <v>421</v>
      </c>
      <c r="C387" t="s">
        <v>421</v>
      </c>
      <c r="I387" t="s">
        <v>187</v>
      </c>
      <c r="J387">
        <v>1</v>
      </c>
      <c r="M387" t="s">
        <v>796</v>
      </c>
      <c r="N387">
        <v>1</v>
      </c>
    </row>
    <row r="388" spans="1:14" x14ac:dyDescent="0.25">
      <c r="A388" t="s">
        <v>422</v>
      </c>
      <c r="C388" t="s">
        <v>422</v>
      </c>
      <c r="I388" t="s">
        <v>856</v>
      </c>
      <c r="J388">
        <v>1</v>
      </c>
      <c r="M388" t="s">
        <v>560</v>
      </c>
      <c r="N388">
        <v>1</v>
      </c>
    </row>
    <row r="389" spans="1:14" x14ac:dyDescent="0.25">
      <c r="A389" t="s">
        <v>423</v>
      </c>
      <c r="C389" t="s">
        <v>423</v>
      </c>
      <c r="I389" t="s">
        <v>946</v>
      </c>
      <c r="J389">
        <v>1</v>
      </c>
      <c r="M389" t="s">
        <v>818</v>
      </c>
      <c r="N389">
        <v>1</v>
      </c>
    </row>
    <row r="390" spans="1:14" x14ac:dyDescent="0.25">
      <c r="A390" t="s">
        <v>424</v>
      </c>
      <c r="C390" t="s">
        <v>424</v>
      </c>
      <c r="I390" t="s">
        <v>273</v>
      </c>
      <c r="J390">
        <v>1</v>
      </c>
      <c r="M390" t="s">
        <v>678</v>
      </c>
      <c r="N390">
        <v>1</v>
      </c>
    </row>
    <row r="391" spans="1:14" x14ac:dyDescent="0.25">
      <c r="A391" t="s">
        <v>425</v>
      </c>
      <c r="C391" t="s">
        <v>425</v>
      </c>
      <c r="I391" t="s">
        <v>317</v>
      </c>
      <c r="J391">
        <v>1</v>
      </c>
      <c r="M391" t="s">
        <v>428</v>
      </c>
      <c r="N391">
        <v>1</v>
      </c>
    </row>
    <row r="392" spans="1:14" x14ac:dyDescent="0.25">
      <c r="A392" t="s">
        <v>426</v>
      </c>
      <c r="C392" t="s">
        <v>426</v>
      </c>
      <c r="I392" t="s">
        <v>1121</v>
      </c>
      <c r="J392">
        <v>1</v>
      </c>
      <c r="M392" t="s">
        <v>1317</v>
      </c>
      <c r="N392">
        <v>1</v>
      </c>
    </row>
    <row r="393" spans="1:14" x14ac:dyDescent="0.25">
      <c r="A393" t="s">
        <v>427</v>
      </c>
      <c r="C393" t="s">
        <v>427</v>
      </c>
      <c r="I393" t="s">
        <v>875</v>
      </c>
      <c r="J393">
        <v>1</v>
      </c>
      <c r="M393" t="s">
        <v>1027</v>
      </c>
      <c r="N393">
        <v>1</v>
      </c>
    </row>
    <row r="394" spans="1:14" x14ac:dyDescent="0.25">
      <c r="A394" t="s">
        <v>428</v>
      </c>
      <c r="C394" t="s">
        <v>428</v>
      </c>
      <c r="I394" t="s">
        <v>495</v>
      </c>
      <c r="J394">
        <v>1</v>
      </c>
      <c r="M394" t="s">
        <v>500</v>
      </c>
      <c r="N394">
        <v>1</v>
      </c>
    </row>
    <row r="395" spans="1:14" x14ac:dyDescent="0.25">
      <c r="A395" t="s">
        <v>429</v>
      </c>
      <c r="C395" t="s">
        <v>429</v>
      </c>
      <c r="I395" t="s">
        <v>1160</v>
      </c>
      <c r="J395">
        <v>1</v>
      </c>
      <c r="M395" t="s">
        <v>997</v>
      </c>
      <c r="N395">
        <v>1</v>
      </c>
    </row>
    <row r="396" spans="1:14" x14ac:dyDescent="0.25">
      <c r="A396" t="s">
        <v>430</v>
      </c>
      <c r="C396" t="s">
        <v>430</v>
      </c>
      <c r="I396" t="s">
        <v>867</v>
      </c>
      <c r="J396">
        <v>1</v>
      </c>
      <c r="M396" t="s">
        <v>1723</v>
      </c>
      <c r="N396">
        <v>1</v>
      </c>
    </row>
    <row r="397" spans="1:14" x14ac:dyDescent="0.25">
      <c r="A397" t="s">
        <v>431</v>
      </c>
      <c r="C397" t="s">
        <v>431</v>
      </c>
      <c r="I397" t="s">
        <v>837</v>
      </c>
      <c r="J397">
        <v>1</v>
      </c>
      <c r="M397" t="s">
        <v>649</v>
      </c>
      <c r="N397">
        <v>1</v>
      </c>
    </row>
    <row r="398" spans="1:14" x14ac:dyDescent="0.25">
      <c r="A398" t="s">
        <v>432</v>
      </c>
      <c r="C398" t="s">
        <v>432</v>
      </c>
      <c r="I398" t="s">
        <v>804</v>
      </c>
      <c r="J398">
        <v>1</v>
      </c>
      <c r="M398" t="s">
        <v>864</v>
      </c>
      <c r="N398">
        <v>1</v>
      </c>
    </row>
    <row r="399" spans="1:14" x14ac:dyDescent="0.25">
      <c r="A399" t="s">
        <v>433</v>
      </c>
      <c r="C399" t="s">
        <v>433</v>
      </c>
      <c r="I399" t="s">
        <v>379</v>
      </c>
      <c r="J399">
        <v>1</v>
      </c>
      <c r="M399" t="s">
        <v>552</v>
      </c>
      <c r="N399">
        <v>1</v>
      </c>
    </row>
    <row r="400" spans="1:14" x14ac:dyDescent="0.25">
      <c r="A400" t="s">
        <v>434</v>
      </c>
      <c r="C400" t="s">
        <v>434</v>
      </c>
      <c r="I400" t="s">
        <v>367</v>
      </c>
      <c r="J400">
        <v>1</v>
      </c>
      <c r="M400" t="s">
        <v>1033</v>
      </c>
      <c r="N400">
        <v>1</v>
      </c>
    </row>
    <row r="401" spans="1:14" x14ac:dyDescent="0.25">
      <c r="A401" t="s">
        <v>435</v>
      </c>
      <c r="C401" t="s">
        <v>435</v>
      </c>
      <c r="I401" t="s">
        <v>921</v>
      </c>
      <c r="J401">
        <v>1</v>
      </c>
      <c r="M401" t="s">
        <v>1298</v>
      </c>
      <c r="N401">
        <v>1</v>
      </c>
    </row>
    <row r="402" spans="1:14" x14ac:dyDescent="0.25">
      <c r="A402" t="s">
        <v>436</v>
      </c>
      <c r="C402" t="s">
        <v>436</v>
      </c>
      <c r="I402" t="s">
        <v>434</v>
      </c>
      <c r="J402">
        <v>1</v>
      </c>
      <c r="M402" t="s">
        <v>1320</v>
      </c>
      <c r="N402">
        <v>1</v>
      </c>
    </row>
    <row r="403" spans="1:14" x14ac:dyDescent="0.25">
      <c r="A403" t="s">
        <v>437</v>
      </c>
      <c r="C403" t="s">
        <v>437</v>
      </c>
      <c r="I403" t="s">
        <v>1016</v>
      </c>
      <c r="J403">
        <v>1</v>
      </c>
      <c r="M403" t="s">
        <v>537</v>
      </c>
      <c r="N403">
        <v>1</v>
      </c>
    </row>
    <row r="404" spans="1:14" x14ac:dyDescent="0.25">
      <c r="A404" t="s">
        <v>438</v>
      </c>
      <c r="C404" t="s">
        <v>438</v>
      </c>
      <c r="I404" t="s">
        <v>956</v>
      </c>
      <c r="J404">
        <v>1</v>
      </c>
      <c r="M404" t="s">
        <v>275</v>
      </c>
      <c r="N404">
        <v>1</v>
      </c>
    </row>
    <row r="405" spans="1:14" x14ac:dyDescent="0.25">
      <c r="A405" t="s">
        <v>205</v>
      </c>
      <c r="C405" t="s">
        <v>205</v>
      </c>
      <c r="I405" t="s">
        <v>941</v>
      </c>
      <c r="J405">
        <v>1</v>
      </c>
      <c r="M405" t="s">
        <v>723</v>
      </c>
      <c r="N405">
        <v>1</v>
      </c>
    </row>
    <row r="406" spans="1:14" x14ac:dyDescent="0.25">
      <c r="A406" t="s">
        <v>439</v>
      </c>
      <c r="C406" t="s">
        <v>439</v>
      </c>
      <c r="I406" t="s">
        <v>965</v>
      </c>
      <c r="J406">
        <v>1</v>
      </c>
      <c r="M406" t="s">
        <v>281</v>
      </c>
      <c r="N406">
        <v>1</v>
      </c>
    </row>
    <row r="407" spans="1:14" x14ac:dyDescent="0.25">
      <c r="A407" t="s">
        <v>440</v>
      </c>
      <c r="C407" t="s">
        <v>440</v>
      </c>
      <c r="I407" t="s">
        <v>1171</v>
      </c>
      <c r="J407">
        <v>1</v>
      </c>
      <c r="M407" t="s">
        <v>1625</v>
      </c>
      <c r="N407">
        <v>1</v>
      </c>
    </row>
    <row r="408" spans="1:14" x14ac:dyDescent="0.25">
      <c r="A408" t="s">
        <v>440</v>
      </c>
      <c r="C408" t="s">
        <v>440</v>
      </c>
      <c r="I408" t="s">
        <v>724</v>
      </c>
      <c r="J408">
        <v>1</v>
      </c>
      <c r="M408" t="s">
        <v>1040</v>
      </c>
      <c r="N408">
        <v>1</v>
      </c>
    </row>
    <row r="409" spans="1:14" x14ac:dyDescent="0.25">
      <c r="A409" t="s">
        <v>440</v>
      </c>
      <c r="C409" t="s">
        <v>440</v>
      </c>
      <c r="I409" t="s">
        <v>1088</v>
      </c>
      <c r="J409">
        <v>1</v>
      </c>
      <c r="M409" t="s">
        <v>474</v>
      </c>
      <c r="N409">
        <v>1</v>
      </c>
    </row>
    <row r="410" spans="1:14" x14ac:dyDescent="0.25">
      <c r="A410" t="s">
        <v>375</v>
      </c>
      <c r="C410" t="s">
        <v>375</v>
      </c>
      <c r="I410" t="s">
        <v>310</v>
      </c>
      <c r="J410">
        <v>1</v>
      </c>
      <c r="M410" t="s">
        <v>1052</v>
      </c>
      <c r="N410">
        <v>1</v>
      </c>
    </row>
    <row r="411" spans="1:14" x14ac:dyDescent="0.25">
      <c r="A411" t="s">
        <v>205</v>
      </c>
      <c r="C411" t="s">
        <v>205</v>
      </c>
      <c r="I411" t="s">
        <v>857</v>
      </c>
      <c r="J411">
        <v>1</v>
      </c>
      <c r="M411" t="s">
        <v>266</v>
      </c>
      <c r="N411">
        <v>1</v>
      </c>
    </row>
    <row r="412" spans="1:14" x14ac:dyDescent="0.25">
      <c r="A412" t="s">
        <v>504</v>
      </c>
      <c r="C412" t="s">
        <v>504</v>
      </c>
      <c r="I412" t="s">
        <v>1042</v>
      </c>
      <c r="J412">
        <v>1</v>
      </c>
      <c r="M412" t="s">
        <v>647</v>
      </c>
      <c r="N412">
        <v>1</v>
      </c>
    </row>
    <row r="413" spans="1:14" x14ac:dyDescent="0.25">
      <c r="A413" t="s">
        <v>442</v>
      </c>
      <c r="C413" t="s">
        <v>442</v>
      </c>
      <c r="I413" t="s">
        <v>902</v>
      </c>
      <c r="J413">
        <v>1</v>
      </c>
      <c r="M413" t="s">
        <v>1064</v>
      </c>
      <c r="N413">
        <v>1</v>
      </c>
    </row>
    <row r="414" spans="1:14" x14ac:dyDescent="0.25">
      <c r="A414" t="s">
        <v>443</v>
      </c>
      <c r="C414" t="s">
        <v>443</v>
      </c>
      <c r="I414" t="s">
        <v>801</v>
      </c>
      <c r="J414">
        <v>1</v>
      </c>
      <c r="M414" t="s">
        <v>1373</v>
      </c>
      <c r="N414">
        <v>1</v>
      </c>
    </row>
    <row r="415" spans="1:14" x14ac:dyDescent="0.25">
      <c r="A415" t="s">
        <v>205</v>
      </c>
      <c r="C415" t="s">
        <v>205</v>
      </c>
      <c r="I415" t="s">
        <v>1111</v>
      </c>
      <c r="J415">
        <v>1</v>
      </c>
      <c r="M415" t="s">
        <v>554</v>
      </c>
      <c r="N415">
        <v>1</v>
      </c>
    </row>
    <row r="416" spans="1:14" x14ac:dyDescent="0.25">
      <c r="A416" t="s">
        <v>375</v>
      </c>
      <c r="C416" t="s">
        <v>375</v>
      </c>
      <c r="I416" t="s">
        <v>1164</v>
      </c>
      <c r="J416">
        <v>1</v>
      </c>
      <c r="M416" t="s">
        <v>673</v>
      </c>
      <c r="N416">
        <v>1</v>
      </c>
    </row>
    <row r="417" spans="1:14" x14ac:dyDescent="0.25">
      <c r="A417" t="s">
        <v>295</v>
      </c>
      <c r="C417" t="s">
        <v>295</v>
      </c>
      <c r="I417" t="s">
        <v>819</v>
      </c>
      <c r="J417">
        <v>1</v>
      </c>
      <c r="M417" t="s">
        <v>1141</v>
      </c>
      <c r="N417">
        <v>1</v>
      </c>
    </row>
    <row r="418" spans="1:14" x14ac:dyDescent="0.25">
      <c r="A418" t="s">
        <v>444</v>
      </c>
      <c r="C418" t="s">
        <v>444</v>
      </c>
      <c r="I418" t="s">
        <v>930</v>
      </c>
      <c r="J418">
        <v>1</v>
      </c>
      <c r="M418" t="s">
        <v>1098</v>
      </c>
      <c r="N418">
        <v>1</v>
      </c>
    </row>
    <row r="419" spans="1:14" x14ac:dyDescent="0.25">
      <c r="A419" t="s">
        <v>445</v>
      </c>
      <c r="C419" t="s">
        <v>445</v>
      </c>
      <c r="I419" t="s">
        <v>1131</v>
      </c>
      <c r="J419">
        <v>1</v>
      </c>
      <c r="M419" t="s">
        <v>1237</v>
      </c>
      <c r="N419">
        <v>1</v>
      </c>
    </row>
    <row r="420" spans="1:14" x14ac:dyDescent="0.25">
      <c r="A420" t="s">
        <v>380</v>
      </c>
      <c r="C420" t="s">
        <v>380</v>
      </c>
      <c r="I420" t="s">
        <v>896</v>
      </c>
      <c r="J420">
        <v>1</v>
      </c>
      <c r="M420" t="s">
        <v>1724</v>
      </c>
      <c r="N420">
        <v>1</v>
      </c>
    </row>
    <row r="421" spans="1:14" x14ac:dyDescent="0.25">
      <c r="A421" t="s">
        <v>380</v>
      </c>
      <c r="C421" t="s">
        <v>380</v>
      </c>
      <c r="I421" t="s">
        <v>917</v>
      </c>
      <c r="J421">
        <v>1</v>
      </c>
      <c r="M421" t="s">
        <v>540</v>
      </c>
      <c r="N421">
        <v>1</v>
      </c>
    </row>
    <row r="422" spans="1:14" x14ac:dyDescent="0.25">
      <c r="A422" t="s">
        <v>224</v>
      </c>
      <c r="C422" t="s">
        <v>224</v>
      </c>
      <c r="I422" t="s">
        <v>1725</v>
      </c>
      <c r="J422">
        <v>1</v>
      </c>
      <c r="M422" t="s">
        <v>1152</v>
      </c>
      <c r="N422">
        <v>1</v>
      </c>
    </row>
    <row r="423" spans="1:14" x14ac:dyDescent="0.25">
      <c r="A423" t="s">
        <v>232</v>
      </c>
      <c r="C423" t="s">
        <v>232</v>
      </c>
      <c r="I423" t="s">
        <v>1099</v>
      </c>
      <c r="J423">
        <v>1</v>
      </c>
      <c r="M423" t="s">
        <v>620</v>
      </c>
      <c r="N423">
        <v>1</v>
      </c>
    </row>
    <row r="424" spans="1:14" x14ac:dyDescent="0.25">
      <c r="A424" t="s">
        <v>304</v>
      </c>
      <c r="C424" t="s">
        <v>304</v>
      </c>
      <c r="I424" t="s">
        <v>832</v>
      </c>
      <c r="J424">
        <v>1</v>
      </c>
      <c r="M424" t="s">
        <v>829</v>
      </c>
      <c r="N424">
        <v>1</v>
      </c>
    </row>
    <row r="425" spans="1:14" x14ac:dyDescent="0.25">
      <c r="A425" t="s">
        <v>215</v>
      </c>
      <c r="C425" t="s">
        <v>215</v>
      </c>
      <c r="I425" t="s">
        <v>871</v>
      </c>
      <c r="J425">
        <v>1</v>
      </c>
      <c r="M425" t="s">
        <v>927</v>
      </c>
      <c r="N425">
        <v>1</v>
      </c>
    </row>
    <row r="426" spans="1:14" x14ac:dyDescent="0.25">
      <c r="A426" t="s">
        <v>302</v>
      </c>
      <c r="C426" t="s">
        <v>302</v>
      </c>
      <c r="I426" t="s">
        <v>616</v>
      </c>
      <c r="J426">
        <v>1</v>
      </c>
      <c r="M426" t="s">
        <v>591</v>
      </c>
      <c r="N426">
        <v>1</v>
      </c>
    </row>
    <row r="427" spans="1:14" x14ac:dyDescent="0.25">
      <c r="A427" t="s">
        <v>302</v>
      </c>
      <c r="C427" t="s">
        <v>302</v>
      </c>
      <c r="I427" t="s">
        <v>506</v>
      </c>
      <c r="J427">
        <v>1</v>
      </c>
      <c r="M427" t="s">
        <v>267</v>
      </c>
      <c r="N427">
        <v>1</v>
      </c>
    </row>
    <row r="428" spans="1:14" x14ac:dyDescent="0.25">
      <c r="A428" t="s">
        <v>302</v>
      </c>
      <c r="C428" t="s">
        <v>302</v>
      </c>
      <c r="I428" t="s">
        <v>1068</v>
      </c>
      <c r="J428">
        <v>1</v>
      </c>
      <c r="M428" t="s">
        <v>1293</v>
      </c>
      <c r="N428">
        <v>1</v>
      </c>
    </row>
    <row r="429" spans="1:14" x14ac:dyDescent="0.25">
      <c r="A429" t="s">
        <v>302</v>
      </c>
      <c r="C429" t="s">
        <v>302</v>
      </c>
      <c r="I429" t="s">
        <v>890</v>
      </c>
      <c r="J429">
        <v>1</v>
      </c>
      <c r="M429" t="s">
        <v>289</v>
      </c>
      <c r="N429">
        <v>1</v>
      </c>
    </row>
    <row r="430" spans="1:14" x14ac:dyDescent="0.25">
      <c r="A430" t="s">
        <v>302</v>
      </c>
      <c r="C430" t="s">
        <v>302</v>
      </c>
      <c r="I430" t="s">
        <v>1113</v>
      </c>
      <c r="J430">
        <v>1</v>
      </c>
      <c r="M430" t="s">
        <v>491</v>
      </c>
      <c r="N430">
        <v>1</v>
      </c>
    </row>
    <row r="431" spans="1:14" x14ac:dyDescent="0.25">
      <c r="A431" t="s">
        <v>302</v>
      </c>
      <c r="C431" t="s">
        <v>302</v>
      </c>
      <c r="I431" t="s">
        <v>996</v>
      </c>
      <c r="J431">
        <v>1</v>
      </c>
      <c r="M431" t="s">
        <v>420</v>
      </c>
      <c r="N431">
        <v>1</v>
      </c>
    </row>
    <row r="432" spans="1:14" x14ac:dyDescent="0.25">
      <c r="A432" t="s">
        <v>302</v>
      </c>
      <c r="C432" t="s">
        <v>302</v>
      </c>
      <c r="I432" t="s">
        <v>674</v>
      </c>
      <c r="J432">
        <v>1</v>
      </c>
      <c r="M432" t="s">
        <v>606</v>
      </c>
      <c r="N432">
        <v>1</v>
      </c>
    </row>
    <row r="433" spans="1:14" x14ac:dyDescent="0.25">
      <c r="A433" t="s">
        <v>302</v>
      </c>
      <c r="C433" t="s">
        <v>302</v>
      </c>
      <c r="I433" t="s">
        <v>726</v>
      </c>
      <c r="J433">
        <v>1</v>
      </c>
      <c r="M433" t="s">
        <v>1002</v>
      </c>
      <c r="N433">
        <v>1</v>
      </c>
    </row>
    <row r="434" spans="1:14" x14ac:dyDescent="0.25">
      <c r="A434" t="s">
        <v>446</v>
      </c>
      <c r="C434" t="s">
        <v>446</v>
      </c>
      <c r="I434" t="s">
        <v>448</v>
      </c>
      <c r="J434">
        <v>1</v>
      </c>
      <c r="M434" t="s">
        <v>1163</v>
      </c>
      <c r="N434">
        <v>1</v>
      </c>
    </row>
    <row r="435" spans="1:14" x14ac:dyDescent="0.25">
      <c r="A435" t="s">
        <v>224</v>
      </c>
      <c r="C435" t="s">
        <v>224</v>
      </c>
      <c r="I435" t="s">
        <v>1093</v>
      </c>
      <c r="J435">
        <v>1</v>
      </c>
      <c r="M435" t="s">
        <v>1159</v>
      </c>
      <c r="N435">
        <v>1</v>
      </c>
    </row>
    <row r="436" spans="1:14" x14ac:dyDescent="0.25">
      <c r="A436" t="s">
        <v>447</v>
      </c>
      <c r="C436" t="s">
        <v>447</v>
      </c>
      <c r="I436" t="s">
        <v>964</v>
      </c>
      <c r="J436">
        <v>1</v>
      </c>
      <c r="M436" t="s">
        <v>869</v>
      </c>
      <c r="N436">
        <v>1</v>
      </c>
    </row>
    <row r="437" spans="1:14" x14ac:dyDescent="0.25">
      <c r="A437" t="s">
        <v>448</v>
      </c>
      <c r="C437" t="s">
        <v>448</v>
      </c>
      <c r="I437" t="s">
        <v>1134</v>
      </c>
      <c r="J437">
        <v>1</v>
      </c>
      <c r="M437" t="s">
        <v>960</v>
      </c>
      <c r="N437">
        <v>1</v>
      </c>
    </row>
    <row r="438" spans="1:14" x14ac:dyDescent="0.25">
      <c r="A438" t="s">
        <v>225</v>
      </c>
      <c r="C438" t="s">
        <v>225</v>
      </c>
      <c r="I438" t="s">
        <v>623</v>
      </c>
      <c r="J438">
        <v>1</v>
      </c>
      <c r="M438" t="s">
        <v>995</v>
      </c>
      <c r="N438">
        <v>1</v>
      </c>
    </row>
    <row r="439" spans="1:14" x14ac:dyDescent="0.25">
      <c r="A439" t="s">
        <v>227</v>
      </c>
      <c r="C439" t="s">
        <v>227</v>
      </c>
      <c r="I439" t="s">
        <v>877</v>
      </c>
      <c r="J439">
        <v>1</v>
      </c>
      <c r="M439" t="s">
        <v>1055</v>
      </c>
      <c r="N439">
        <v>1</v>
      </c>
    </row>
    <row r="440" spans="1:14" x14ac:dyDescent="0.25">
      <c r="A440" t="s">
        <v>449</v>
      </c>
      <c r="C440" t="s">
        <v>449</v>
      </c>
      <c r="I440" t="s">
        <v>825</v>
      </c>
      <c r="J440">
        <v>1</v>
      </c>
      <c r="M440" t="s">
        <v>1726</v>
      </c>
      <c r="N440">
        <v>1</v>
      </c>
    </row>
    <row r="441" spans="1:14" x14ac:dyDescent="0.25">
      <c r="A441" t="s">
        <v>232</v>
      </c>
      <c r="C441" t="s">
        <v>232</v>
      </c>
      <c r="I441" t="s">
        <v>993</v>
      </c>
      <c r="J441">
        <v>1</v>
      </c>
      <c r="M441" t="s">
        <v>487</v>
      </c>
      <c r="N441">
        <v>1</v>
      </c>
    </row>
    <row r="442" spans="1:14" x14ac:dyDescent="0.25">
      <c r="A442" t="s">
        <v>450</v>
      </c>
      <c r="C442" t="s">
        <v>450</v>
      </c>
      <c r="I442" t="s">
        <v>369</v>
      </c>
      <c r="J442">
        <v>1</v>
      </c>
      <c r="M442" t="s">
        <v>191</v>
      </c>
      <c r="N442">
        <v>1</v>
      </c>
    </row>
    <row r="443" spans="1:14" x14ac:dyDescent="0.25">
      <c r="A443" t="s">
        <v>451</v>
      </c>
      <c r="C443" t="s">
        <v>451</v>
      </c>
      <c r="I443" t="s">
        <v>1156</v>
      </c>
      <c r="J443">
        <v>1</v>
      </c>
      <c r="M443" t="s">
        <v>843</v>
      </c>
      <c r="N443">
        <v>1</v>
      </c>
    </row>
    <row r="444" spans="1:14" x14ac:dyDescent="0.25">
      <c r="A444" t="s">
        <v>311</v>
      </c>
      <c r="C444" t="s">
        <v>311</v>
      </c>
      <c r="I444" t="s">
        <v>1727</v>
      </c>
      <c r="J444">
        <v>1</v>
      </c>
      <c r="M444" t="s">
        <v>1210</v>
      </c>
      <c r="N444">
        <v>1</v>
      </c>
    </row>
    <row r="445" spans="1:14" x14ac:dyDescent="0.25">
      <c r="A445" t="s">
        <v>452</v>
      </c>
      <c r="C445" t="s">
        <v>452</v>
      </c>
      <c r="I445" t="s">
        <v>1061</v>
      </c>
      <c r="J445">
        <v>1</v>
      </c>
      <c r="M445" t="s">
        <v>916</v>
      </c>
      <c r="N445">
        <v>1</v>
      </c>
    </row>
    <row r="446" spans="1:14" x14ac:dyDescent="0.25">
      <c r="A446" t="s">
        <v>453</v>
      </c>
      <c r="C446" t="s">
        <v>453</v>
      </c>
      <c r="I446" t="s">
        <v>458</v>
      </c>
      <c r="J446">
        <v>1</v>
      </c>
      <c r="M446" t="s">
        <v>1047</v>
      </c>
      <c r="N446">
        <v>1</v>
      </c>
    </row>
    <row r="447" spans="1:14" x14ac:dyDescent="0.25">
      <c r="A447" t="s">
        <v>454</v>
      </c>
      <c r="C447" t="s">
        <v>454</v>
      </c>
      <c r="I447" t="s">
        <v>919</v>
      </c>
      <c r="J447">
        <v>1</v>
      </c>
      <c r="M447" t="s">
        <v>617</v>
      </c>
      <c r="N447">
        <v>1</v>
      </c>
    </row>
    <row r="448" spans="1:14" x14ac:dyDescent="0.25">
      <c r="A448" t="s">
        <v>455</v>
      </c>
      <c r="C448" t="s">
        <v>455</v>
      </c>
      <c r="I448" t="s">
        <v>1032</v>
      </c>
      <c r="J448">
        <v>1</v>
      </c>
      <c r="M448" t="s">
        <v>1092</v>
      </c>
      <c r="N448">
        <v>1</v>
      </c>
    </row>
    <row r="449" spans="1:14" x14ac:dyDescent="0.25">
      <c r="A449" t="s">
        <v>235</v>
      </c>
      <c r="C449" t="s">
        <v>235</v>
      </c>
      <c r="I449" t="s">
        <v>271</v>
      </c>
      <c r="J449">
        <v>1</v>
      </c>
      <c r="M449" t="s">
        <v>278</v>
      </c>
      <c r="N449">
        <v>1</v>
      </c>
    </row>
    <row r="450" spans="1:14" x14ac:dyDescent="0.25">
      <c r="A450" t="s">
        <v>456</v>
      </c>
      <c r="C450" t="s">
        <v>456</v>
      </c>
      <c r="I450" t="s">
        <v>356</v>
      </c>
      <c r="J450">
        <v>1</v>
      </c>
      <c r="M450" t="s">
        <v>1268</v>
      </c>
      <c r="N450">
        <v>1</v>
      </c>
    </row>
    <row r="451" spans="1:14" x14ac:dyDescent="0.25">
      <c r="A451" t="s">
        <v>457</v>
      </c>
      <c r="C451" t="s">
        <v>457</v>
      </c>
      <c r="I451" t="s">
        <v>532</v>
      </c>
      <c r="J451">
        <v>1</v>
      </c>
      <c r="M451" t="s">
        <v>994</v>
      </c>
      <c r="N451">
        <v>1</v>
      </c>
    </row>
    <row r="452" spans="1:14" x14ac:dyDescent="0.25">
      <c r="A452" t="s">
        <v>311</v>
      </c>
      <c r="C452" t="s">
        <v>311</v>
      </c>
      <c r="I452" t="s">
        <v>1173</v>
      </c>
      <c r="J452">
        <v>1</v>
      </c>
      <c r="M452" t="s">
        <v>398</v>
      </c>
      <c r="N452">
        <v>1</v>
      </c>
    </row>
    <row r="453" spans="1:14" x14ac:dyDescent="0.25">
      <c r="A453" t="s">
        <v>458</v>
      </c>
      <c r="C453" t="s">
        <v>458</v>
      </c>
      <c r="I453" t="s">
        <v>1162</v>
      </c>
      <c r="J453">
        <v>1</v>
      </c>
      <c r="M453" t="s">
        <v>641</v>
      </c>
      <c r="N453">
        <v>1</v>
      </c>
    </row>
    <row r="454" spans="1:14" x14ac:dyDescent="0.25">
      <c r="A454" t="s">
        <v>232</v>
      </c>
      <c r="C454" t="s">
        <v>232</v>
      </c>
      <c r="I454" t="s">
        <v>658</v>
      </c>
      <c r="J454">
        <v>1</v>
      </c>
      <c r="M454" t="s">
        <v>1219</v>
      </c>
      <c r="N454">
        <v>1</v>
      </c>
    </row>
    <row r="455" spans="1:14" x14ac:dyDescent="0.25">
      <c r="A455" t="s">
        <v>222</v>
      </c>
      <c r="C455" t="s">
        <v>222</v>
      </c>
      <c r="I455" t="s">
        <v>802</v>
      </c>
      <c r="J455">
        <v>1</v>
      </c>
      <c r="M455" t="s">
        <v>1203</v>
      </c>
      <c r="N455">
        <v>1</v>
      </c>
    </row>
    <row r="456" spans="1:14" x14ac:dyDescent="0.25">
      <c r="A456" t="s">
        <v>459</v>
      </c>
      <c r="C456" t="s">
        <v>459</v>
      </c>
      <c r="I456" t="s">
        <v>345</v>
      </c>
      <c r="J456">
        <v>1</v>
      </c>
      <c r="M456" t="s">
        <v>1262</v>
      </c>
      <c r="N456">
        <v>1</v>
      </c>
    </row>
    <row r="457" spans="1:14" x14ac:dyDescent="0.25">
      <c r="A457" t="s">
        <v>460</v>
      </c>
      <c r="C457" t="s">
        <v>460</v>
      </c>
      <c r="I457" t="s">
        <v>589</v>
      </c>
      <c r="J457">
        <v>1</v>
      </c>
      <c r="M457" t="s">
        <v>1519</v>
      </c>
      <c r="N457">
        <v>1</v>
      </c>
    </row>
    <row r="458" spans="1:14" x14ac:dyDescent="0.25">
      <c r="A458" t="s">
        <v>459</v>
      </c>
      <c r="C458" t="s">
        <v>459</v>
      </c>
      <c r="I458" t="s">
        <v>595</v>
      </c>
      <c r="J458">
        <v>1</v>
      </c>
      <c r="M458" t="s">
        <v>934</v>
      </c>
      <c r="N458">
        <v>1</v>
      </c>
    </row>
    <row r="459" spans="1:14" x14ac:dyDescent="0.25">
      <c r="A459" t="s">
        <v>461</v>
      </c>
      <c r="C459" t="s">
        <v>461</v>
      </c>
      <c r="I459" t="s">
        <v>350</v>
      </c>
      <c r="J459">
        <v>1</v>
      </c>
      <c r="M459" t="s">
        <v>488</v>
      </c>
      <c r="N459">
        <v>1</v>
      </c>
    </row>
    <row r="460" spans="1:14" x14ac:dyDescent="0.25">
      <c r="A460" t="s">
        <v>460</v>
      </c>
      <c r="C460" t="s">
        <v>460</v>
      </c>
      <c r="I460" t="s">
        <v>348</v>
      </c>
      <c r="J460">
        <v>1</v>
      </c>
      <c r="M460" t="s">
        <v>1060</v>
      </c>
      <c r="N460">
        <v>1</v>
      </c>
    </row>
    <row r="461" spans="1:14" x14ac:dyDescent="0.25">
      <c r="A461" t="s">
        <v>462</v>
      </c>
      <c r="C461" t="s">
        <v>462</v>
      </c>
      <c r="I461" t="s">
        <v>438</v>
      </c>
      <c r="J461">
        <v>1</v>
      </c>
      <c r="M461" t="s">
        <v>1613</v>
      </c>
      <c r="N461">
        <v>1</v>
      </c>
    </row>
    <row r="462" spans="1:14" x14ac:dyDescent="0.25">
      <c r="A462" t="s">
        <v>463</v>
      </c>
      <c r="C462" t="s">
        <v>463</v>
      </c>
      <c r="I462" t="s">
        <v>202</v>
      </c>
      <c r="J462">
        <v>1</v>
      </c>
      <c r="M462" t="s">
        <v>1515</v>
      </c>
      <c r="N462">
        <v>1</v>
      </c>
    </row>
    <row r="463" spans="1:14" x14ac:dyDescent="0.25">
      <c r="A463" t="s">
        <v>464</v>
      </c>
      <c r="C463" t="s">
        <v>464</v>
      </c>
      <c r="I463" t="s">
        <v>279</v>
      </c>
      <c r="J463">
        <v>1</v>
      </c>
      <c r="M463" t="s">
        <v>194</v>
      </c>
      <c r="N463">
        <v>1</v>
      </c>
    </row>
    <row r="464" spans="1:14" x14ac:dyDescent="0.25">
      <c r="A464" t="s">
        <v>465</v>
      </c>
      <c r="C464" t="s">
        <v>465</v>
      </c>
      <c r="I464" t="s">
        <v>529</v>
      </c>
      <c r="J464">
        <v>1</v>
      </c>
      <c r="M464" t="s">
        <v>828</v>
      </c>
      <c r="N464">
        <v>1</v>
      </c>
    </row>
    <row r="465" spans="1:14" x14ac:dyDescent="0.25">
      <c r="A465" t="s">
        <v>466</v>
      </c>
      <c r="C465" t="s">
        <v>466</v>
      </c>
      <c r="I465" t="s">
        <v>907</v>
      </c>
      <c r="J465">
        <v>1</v>
      </c>
      <c r="M465" t="s">
        <v>393</v>
      </c>
      <c r="N465">
        <v>1</v>
      </c>
    </row>
    <row r="466" spans="1:14" x14ac:dyDescent="0.25">
      <c r="A466" t="s">
        <v>465</v>
      </c>
      <c r="C466" t="s">
        <v>465</v>
      </c>
      <c r="I466" t="s">
        <v>721</v>
      </c>
      <c r="J466">
        <v>1</v>
      </c>
      <c r="M466" t="s">
        <v>533</v>
      </c>
      <c r="N466">
        <v>1</v>
      </c>
    </row>
    <row r="467" spans="1:14" x14ac:dyDescent="0.25">
      <c r="A467" t="s">
        <v>467</v>
      </c>
      <c r="C467" t="s">
        <v>467</v>
      </c>
      <c r="I467" t="s">
        <v>602</v>
      </c>
      <c r="J467">
        <v>1</v>
      </c>
      <c r="M467" t="s">
        <v>865</v>
      </c>
      <c r="N467">
        <v>1</v>
      </c>
    </row>
    <row r="468" spans="1:14" x14ac:dyDescent="0.25">
      <c r="A468" t="s">
        <v>235</v>
      </c>
      <c r="C468" t="s">
        <v>235</v>
      </c>
      <c r="I468" t="s">
        <v>954</v>
      </c>
      <c r="J468">
        <v>1</v>
      </c>
      <c r="M468" t="s">
        <v>168</v>
      </c>
      <c r="N468">
        <v>1</v>
      </c>
    </row>
    <row r="469" spans="1:14" x14ac:dyDescent="0.25">
      <c r="A469" t="s">
        <v>468</v>
      </c>
      <c r="C469" t="s">
        <v>468</v>
      </c>
      <c r="I469" t="s">
        <v>579</v>
      </c>
      <c r="J469">
        <v>1</v>
      </c>
      <c r="M469" t="s">
        <v>332</v>
      </c>
      <c r="N469">
        <v>1</v>
      </c>
    </row>
    <row r="470" spans="1:14" x14ac:dyDescent="0.25">
      <c r="A470" t="s">
        <v>468</v>
      </c>
      <c r="C470" t="s">
        <v>468</v>
      </c>
      <c r="I470" t="s">
        <v>377</v>
      </c>
      <c r="J470">
        <v>1</v>
      </c>
      <c r="M470" t="s">
        <v>402</v>
      </c>
      <c r="N470">
        <v>1</v>
      </c>
    </row>
    <row r="471" spans="1:14" x14ac:dyDescent="0.25">
      <c r="A471" t="s">
        <v>468</v>
      </c>
      <c r="C471" t="s">
        <v>468</v>
      </c>
      <c r="I471" t="s">
        <v>847</v>
      </c>
      <c r="J471">
        <v>1</v>
      </c>
      <c r="M471" t="s">
        <v>1000</v>
      </c>
      <c r="N471">
        <v>1</v>
      </c>
    </row>
    <row r="472" spans="1:14" x14ac:dyDescent="0.25">
      <c r="A472" t="s">
        <v>330</v>
      </c>
      <c r="C472" t="s">
        <v>330</v>
      </c>
      <c r="I472" t="s">
        <v>594</v>
      </c>
      <c r="J472">
        <v>1</v>
      </c>
      <c r="M472" t="s">
        <v>525</v>
      </c>
      <c r="N472">
        <v>1</v>
      </c>
    </row>
    <row r="473" spans="1:14" x14ac:dyDescent="0.25">
      <c r="A473" t="s">
        <v>469</v>
      </c>
      <c r="C473" t="s">
        <v>469</v>
      </c>
      <c r="I473" t="s">
        <v>334</v>
      </c>
      <c r="J473">
        <v>1</v>
      </c>
      <c r="M473" t="s">
        <v>553</v>
      </c>
      <c r="N473">
        <v>1</v>
      </c>
    </row>
    <row r="474" spans="1:14" x14ac:dyDescent="0.25">
      <c r="A474" t="s">
        <v>470</v>
      </c>
      <c r="C474" t="s">
        <v>470</v>
      </c>
      <c r="I474" t="s">
        <v>1118</v>
      </c>
      <c r="J474">
        <v>1</v>
      </c>
      <c r="M474" t="s">
        <v>636</v>
      </c>
      <c r="N474">
        <v>1</v>
      </c>
    </row>
    <row r="475" spans="1:14" x14ac:dyDescent="0.25">
      <c r="A475" t="s">
        <v>470</v>
      </c>
      <c r="C475" t="s">
        <v>470</v>
      </c>
      <c r="I475" t="s">
        <v>1010</v>
      </c>
      <c r="J475">
        <v>1</v>
      </c>
      <c r="M475" t="s">
        <v>1616</v>
      </c>
      <c r="N475">
        <v>1</v>
      </c>
    </row>
    <row r="476" spans="1:14" x14ac:dyDescent="0.25">
      <c r="A476" t="s">
        <v>411</v>
      </c>
      <c r="C476" t="s">
        <v>411</v>
      </c>
      <c r="I476" t="s">
        <v>665</v>
      </c>
      <c r="J476">
        <v>1</v>
      </c>
      <c r="M476" t="s">
        <v>1051</v>
      </c>
      <c r="N476">
        <v>1</v>
      </c>
    </row>
    <row r="477" spans="1:14" x14ac:dyDescent="0.25">
      <c r="A477" t="s">
        <v>471</v>
      </c>
      <c r="C477" t="s">
        <v>471</v>
      </c>
      <c r="I477" t="s">
        <v>1054</v>
      </c>
      <c r="J477">
        <v>1</v>
      </c>
      <c r="M477" t="s">
        <v>886</v>
      </c>
      <c r="N477">
        <v>1</v>
      </c>
    </row>
    <row r="478" spans="1:14" x14ac:dyDescent="0.25">
      <c r="A478" t="s">
        <v>472</v>
      </c>
      <c r="C478" t="s">
        <v>472</v>
      </c>
      <c r="I478" t="s">
        <v>353</v>
      </c>
      <c r="J478">
        <v>1</v>
      </c>
      <c r="M478" t="s">
        <v>1108</v>
      </c>
      <c r="N478">
        <v>1</v>
      </c>
    </row>
    <row r="479" spans="1:14" x14ac:dyDescent="0.25">
      <c r="A479" t="s">
        <v>473</v>
      </c>
      <c r="C479" t="s">
        <v>473</v>
      </c>
      <c r="I479" t="s">
        <v>425</v>
      </c>
      <c r="J479">
        <v>1</v>
      </c>
      <c r="M479" t="s">
        <v>1428</v>
      </c>
      <c r="N479">
        <v>1</v>
      </c>
    </row>
    <row r="480" spans="1:14" x14ac:dyDescent="0.25">
      <c r="A480" t="s">
        <v>474</v>
      </c>
      <c r="C480" t="s">
        <v>474</v>
      </c>
      <c r="I480" t="s">
        <v>831</v>
      </c>
      <c r="J480">
        <v>1</v>
      </c>
      <c r="M480" t="s">
        <v>975</v>
      </c>
      <c r="N480">
        <v>1</v>
      </c>
    </row>
    <row r="481" spans="1:14" x14ac:dyDescent="0.25">
      <c r="A481" t="s">
        <v>470</v>
      </c>
      <c r="C481" t="s">
        <v>470</v>
      </c>
      <c r="I481" t="s">
        <v>539</v>
      </c>
      <c r="J481">
        <v>1</v>
      </c>
      <c r="M481" t="s">
        <v>361</v>
      </c>
      <c r="N481">
        <v>1</v>
      </c>
    </row>
    <row r="482" spans="1:14" x14ac:dyDescent="0.25">
      <c r="A482" t="s">
        <v>163</v>
      </c>
      <c r="C482" t="s">
        <v>163</v>
      </c>
      <c r="I482" t="s">
        <v>966</v>
      </c>
      <c r="J482">
        <v>1</v>
      </c>
      <c r="M482" t="s">
        <v>1063</v>
      </c>
      <c r="N482">
        <v>1</v>
      </c>
    </row>
    <row r="483" spans="1:14" x14ac:dyDescent="0.25">
      <c r="A483" t="s">
        <v>475</v>
      </c>
      <c r="C483" t="s">
        <v>475</v>
      </c>
      <c r="I483" t="s">
        <v>524</v>
      </c>
      <c r="J483">
        <v>1</v>
      </c>
      <c r="M483" t="s">
        <v>961</v>
      </c>
      <c r="N483">
        <v>1</v>
      </c>
    </row>
    <row r="484" spans="1:14" x14ac:dyDescent="0.25">
      <c r="A484" t="s">
        <v>476</v>
      </c>
      <c r="C484" t="s">
        <v>476</v>
      </c>
      <c r="I484" t="s">
        <v>185</v>
      </c>
      <c r="J484">
        <v>1</v>
      </c>
      <c r="M484" t="s">
        <v>669</v>
      </c>
      <c r="N484">
        <v>1</v>
      </c>
    </row>
    <row r="485" spans="1:14" x14ac:dyDescent="0.25">
      <c r="A485" t="s">
        <v>338</v>
      </c>
      <c r="C485" t="s">
        <v>338</v>
      </c>
      <c r="I485" t="s">
        <v>650</v>
      </c>
      <c r="J485">
        <v>1</v>
      </c>
      <c r="M485" t="s">
        <v>661</v>
      </c>
      <c r="N485">
        <v>1</v>
      </c>
    </row>
    <row r="486" spans="1:14" x14ac:dyDescent="0.25">
      <c r="A486" t="s">
        <v>262</v>
      </c>
      <c r="C486" t="s">
        <v>262</v>
      </c>
      <c r="I486" t="s">
        <v>432</v>
      </c>
      <c r="J486">
        <v>1</v>
      </c>
      <c r="M486" t="s">
        <v>840</v>
      </c>
      <c r="N486">
        <v>1</v>
      </c>
    </row>
    <row r="487" spans="1:14" x14ac:dyDescent="0.25">
      <c r="A487" t="s">
        <v>475</v>
      </c>
      <c r="C487" t="s">
        <v>475</v>
      </c>
      <c r="I487" t="s">
        <v>607</v>
      </c>
      <c r="J487">
        <v>1</v>
      </c>
      <c r="M487" t="s">
        <v>315</v>
      </c>
      <c r="N487">
        <v>1</v>
      </c>
    </row>
    <row r="488" spans="1:14" x14ac:dyDescent="0.25">
      <c r="A488" t="s">
        <v>477</v>
      </c>
      <c r="C488" t="s">
        <v>477</v>
      </c>
      <c r="I488" t="s">
        <v>787</v>
      </c>
      <c r="J488">
        <v>1</v>
      </c>
      <c r="M488" t="s">
        <v>294</v>
      </c>
      <c r="N488">
        <v>1</v>
      </c>
    </row>
    <row r="489" spans="1:14" x14ac:dyDescent="0.25">
      <c r="A489" t="s">
        <v>477</v>
      </c>
      <c r="C489" t="s">
        <v>477</v>
      </c>
      <c r="I489" t="s">
        <v>807</v>
      </c>
      <c r="J489">
        <v>1</v>
      </c>
      <c r="M489" t="s">
        <v>603</v>
      </c>
      <c r="N489">
        <v>1</v>
      </c>
    </row>
    <row r="490" spans="1:14" x14ac:dyDescent="0.25">
      <c r="A490" t="s">
        <v>475</v>
      </c>
      <c r="C490" t="s">
        <v>475</v>
      </c>
      <c r="I490" t="s">
        <v>1066</v>
      </c>
      <c r="J490">
        <v>1</v>
      </c>
      <c r="M490" t="s">
        <v>977</v>
      </c>
      <c r="N490">
        <v>1</v>
      </c>
    </row>
    <row r="491" spans="1:14" x14ac:dyDescent="0.25">
      <c r="A491" t="s">
        <v>478</v>
      </c>
      <c r="C491" t="s">
        <v>478</v>
      </c>
      <c r="I491" t="s">
        <v>355</v>
      </c>
      <c r="J491">
        <v>1</v>
      </c>
      <c r="M491" t="s">
        <v>1026</v>
      </c>
      <c r="N491">
        <v>1</v>
      </c>
    </row>
    <row r="492" spans="1:14" x14ac:dyDescent="0.25">
      <c r="A492" t="s">
        <v>413</v>
      </c>
      <c r="C492" t="s">
        <v>413</v>
      </c>
      <c r="I492" t="s">
        <v>530</v>
      </c>
      <c r="J492">
        <v>1</v>
      </c>
      <c r="M492" t="s">
        <v>655</v>
      </c>
      <c r="N492">
        <v>1</v>
      </c>
    </row>
    <row r="493" spans="1:14" x14ac:dyDescent="0.25">
      <c r="A493" t="s">
        <v>479</v>
      </c>
      <c r="C493" t="s">
        <v>479</v>
      </c>
      <c r="I493" t="s">
        <v>260</v>
      </c>
      <c r="J493">
        <v>1</v>
      </c>
      <c r="M493" t="s">
        <v>1631</v>
      </c>
      <c r="N493">
        <v>1</v>
      </c>
    </row>
    <row r="494" spans="1:14" x14ac:dyDescent="0.25">
      <c r="A494" t="s">
        <v>480</v>
      </c>
      <c r="C494" t="s">
        <v>480</v>
      </c>
      <c r="I494" t="s">
        <v>1107</v>
      </c>
      <c r="J494">
        <v>1</v>
      </c>
      <c r="M494" t="s">
        <v>1319</v>
      </c>
      <c r="N494">
        <v>1</v>
      </c>
    </row>
    <row r="495" spans="1:14" x14ac:dyDescent="0.25">
      <c r="A495" t="s">
        <v>408</v>
      </c>
      <c r="C495" t="s">
        <v>408</v>
      </c>
      <c r="I495" t="s">
        <v>200</v>
      </c>
      <c r="J495">
        <v>1</v>
      </c>
      <c r="M495" t="s">
        <v>677</v>
      </c>
      <c r="N495">
        <v>1</v>
      </c>
    </row>
    <row r="496" spans="1:14" x14ac:dyDescent="0.25">
      <c r="A496" t="s">
        <v>408</v>
      </c>
      <c r="C496" t="s">
        <v>408</v>
      </c>
      <c r="I496" t="s">
        <v>1161</v>
      </c>
      <c r="J496">
        <v>1</v>
      </c>
      <c r="M496" t="s">
        <v>834</v>
      </c>
      <c r="N496">
        <v>1</v>
      </c>
    </row>
    <row r="497" spans="1:14" x14ac:dyDescent="0.25">
      <c r="A497" t="s">
        <v>408</v>
      </c>
      <c r="C497" t="s">
        <v>408</v>
      </c>
      <c r="I497" t="s">
        <v>360</v>
      </c>
      <c r="J497">
        <v>1</v>
      </c>
      <c r="M497" t="s">
        <v>1095</v>
      </c>
      <c r="N497">
        <v>1</v>
      </c>
    </row>
    <row r="498" spans="1:14" x14ac:dyDescent="0.25">
      <c r="A498" t="s">
        <v>481</v>
      </c>
      <c r="C498" t="s">
        <v>481</v>
      </c>
      <c r="I498" t="s">
        <v>958</v>
      </c>
      <c r="J498">
        <v>1</v>
      </c>
      <c r="M498" t="s">
        <v>903</v>
      </c>
      <c r="N498">
        <v>1</v>
      </c>
    </row>
    <row r="499" spans="1:14" x14ac:dyDescent="0.25">
      <c r="A499" t="s">
        <v>481</v>
      </c>
      <c r="C499" t="s">
        <v>481</v>
      </c>
      <c r="I499" t="s">
        <v>662</v>
      </c>
      <c r="J499">
        <v>1</v>
      </c>
      <c r="M499" t="s">
        <v>1013</v>
      </c>
      <c r="N499">
        <v>1</v>
      </c>
    </row>
    <row r="500" spans="1:14" x14ac:dyDescent="0.25">
      <c r="A500" t="s">
        <v>482</v>
      </c>
      <c r="C500" t="s">
        <v>482</v>
      </c>
      <c r="I500" t="s">
        <v>284</v>
      </c>
      <c r="J500">
        <v>1</v>
      </c>
      <c r="M500" t="s">
        <v>862</v>
      </c>
      <c r="N500">
        <v>1</v>
      </c>
    </row>
    <row r="501" spans="1:14" x14ac:dyDescent="0.25">
      <c r="A501" t="s">
        <v>483</v>
      </c>
      <c r="C501" t="s">
        <v>483</v>
      </c>
      <c r="I501" t="s">
        <v>955</v>
      </c>
      <c r="J501">
        <v>1</v>
      </c>
      <c r="M501" t="s">
        <v>1382</v>
      </c>
      <c r="N501">
        <v>1</v>
      </c>
    </row>
    <row r="502" spans="1:14" x14ac:dyDescent="0.25">
      <c r="A502" t="s">
        <v>484</v>
      </c>
      <c r="C502" t="s">
        <v>484</v>
      </c>
      <c r="I502" t="s">
        <v>798</v>
      </c>
      <c r="J502">
        <v>1</v>
      </c>
      <c r="M502" t="s">
        <v>1025</v>
      </c>
      <c r="N502">
        <v>1</v>
      </c>
    </row>
    <row r="503" spans="1:14" x14ac:dyDescent="0.25">
      <c r="A503" t="s">
        <v>485</v>
      </c>
      <c r="C503" t="s">
        <v>485</v>
      </c>
      <c r="I503" t="s">
        <v>842</v>
      </c>
      <c r="J503">
        <v>1</v>
      </c>
      <c r="M503" t="s">
        <v>1728</v>
      </c>
      <c r="N503">
        <v>1</v>
      </c>
    </row>
    <row r="504" spans="1:14" x14ac:dyDescent="0.25">
      <c r="A504" t="s">
        <v>486</v>
      </c>
      <c r="C504" t="s">
        <v>486</v>
      </c>
      <c r="I504" t="s">
        <v>351</v>
      </c>
      <c r="J504">
        <v>1</v>
      </c>
      <c r="M504" t="s">
        <v>1174</v>
      </c>
      <c r="N504">
        <v>1</v>
      </c>
    </row>
    <row r="505" spans="1:14" x14ac:dyDescent="0.25">
      <c r="A505" t="s">
        <v>487</v>
      </c>
      <c r="C505" t="s">
        <v>487</v>
      </c>
      <c r="I505" t="s">
        <v>782</v>
      </c>
      <c r="J505">
        <v>1</v>
      </c>
      <c r="M505" t="s">
        <v>1248</v>
      </c>
      <c r="N505">
        <v>1</v>
      </c>
    </row>
    <row r="506" spans="1:14" x14ac:dyDescent="0.25">
      <c r="A506" t="s">
        <v>488</v>
      </c>
      <c r="C506" t="s">
        <v>488</v>
      </c>
      <c r="I506" t="s">
        <v>455</v>
      </c>
      <c r="J506">
        <v>1</v>
      </c>
      <c r="M506" t="s">
        <v>1220</v>
      </c>
      <c r="N506">
        <v>1</v>
      </c>
    </row>
    <row r="507" spans="1:14" x14ac:dyDescent="0.25">
      <c r="A507" t="s">
        <v>489</v>
      </c>
      <c r="C507" t="s">
        <v>489</v>
      </c>
      <c r="I507" t="s">
        <v>786</v>
      </c>
      <c r="J507">
        <v>1</v>
      </c>
      <c r="M507" t="s">
        <v>891</v>
      </c>
      <c r="N507">
        <v>1</v>
      </c>
    </row>
    <row r="508" spans="1:14" x14ac:dyDescent="0.25">
      <c r="A508" t="s">
        <v>490</v>
      </c>
      <c r="C508" t="s">
        <v>490</v>
      </c>
      <c r="I508" t="s">
        <v>878</v>
      </c>
      <c r="J508">
        <v>1</v>
      </c>
      <c r="M508" t="s">
        <v>292</v>
      </c>
      <c r="N508">
        <v>1</v>
      </c>
    </row>
    <row r="509" spans="1:14" x14ac:dyDescent="0.25">
      <c r="A509" t="s">
        <v>491</v>
      </c>
      <c r="C509" t="s">
        <v>491</v>
      </c>
      <c r="I509" t="s">
        <v>1078</v>
      </c>
      <c r="J509">
        <v>1</v>
      </c>
      <c r="M509" t="s">
        <v>507</v>
      </c>
      <c r="N509">
        <v>1</v>
      </c>
    </row>
    <row r="510" spans="1:14" x14ac:dyDescent="0.25">
      <c r="A510" t="s">
        <v>492</v>
      </c>
      <c r="C510" t="s">
        <v>492</v>
      </c>
      <c r="I510" t="s">
        <v>885</v>
      </c>
      <c r="J510">
        <v>1</v>
      </c>
      <c r="M510" t="s">
        <v>1080</v>
      </c>
      <c r="N510">
        <v>1</v>
      </c>
    </row>
    <row r="511" spans="1:14" x14ac:dyDescent="0.25">
      <c r="A511" t="s">
        <v>493</v>
      </c>
      <c r="C511" t="s">
        <v>493</v>
      </c>
      <c r="I511" t="s">
        <v>799</v>
      </c>
      <c r="J511">
        <v>1</v>
      </c>
      <c r="M511" t="s">
        <v>1729</v>
      </c>
      <c r="N511">
        <v>1</v>
      </c>
    </row>
    <row r="512" spans="1:14" x14ac:dyDescent="0.25">
      <c r="A512" t="s">
        <v>494</v>
      </c>
      <c r="C512" t="s">
        <v>494</v>
      </c>
      <c r="I512" t="s">
        <v>625</v>
      </c>
      <c r="J512">
        <v>1</v>
      </c>
      <c r="M512" t="s">
        <v>953</v>
      </c>
      <c r="N512">
        <v>1</v>
      </c>
    </row>
    <row r="513" spans="1:14" x14ac:dyDescent="0.25">
      <c r="A513" t="s">
        <v>495</v>
      </c>
      <c r="C513" t="s">
        <v>495</v>
      </c>
      <c r="I513" t="s">
        <v>963</v>
      </c>
      <c r="J513">
        <v>1</v>
      </c>
      <c r="M513" t="s">
        <v>483</v>
      </c>
      <c r="N513">
        <v>1</v>
      </c>
    </row>
    <row r="514" spans="1:14" x14ac:dyDescent="0.25">
      <c r="A514" t="s">
        <v>496</v>
      </c>
      <c r="C514" t="s">
        <v>496</v>
      </c>
      <c r="I514" t="s">
        <v>1008</v>
      </c>
      <c r="J514">
        <v>1</v>
      </c>
      <c r="M514" t="s">
        <v>905</v>
      </c>
      <c r="N514">
        <v>1</v>
      </c>
    </row>
    <row r="515" spans="1:14" x14ac:dyDescent="0.25">
      <c r="A515" t="s">
        <v>497</v>
      </c>
      <c r="C515" t="s">
        <v>497</v>
      </c>
      <c r="I515" t="s">
        <v>1059</v>
      </c>
      <c r="J515">
        <v>1</v>
      </c>
      <c r="M515" t="s">
        <v>498</v>
      </c>
      <c r="N515">
        <v>1</v>
      </c>
    </row>
    <row r="516" spans="1:14" x14ac:dyDescent="0.25">
      <c r="A516" t="s">
        <v>494</v>
      </c>
      <c r="C516" t="s">
        <v>494</v>
      </c>
      <c r="I516" t="s">
        <v>354</v>
      </c>
      <c r="J516">
        <v>1</v>
      </c>
      <c r="M516" t="s">
        <v>390</v>
      </c>
      <c r="N516">
        <v>1</v>
      </c>
    </row>
    <row r="517" spans="1:14" x14ac:dyDescent="0.25">
      <c r="A517" t="s">
        <v>498</v>
      </c>
      <c r="C517" t="s">
        <v>498</v>
      </c>
      <c r="I517" t="s">
        <v>443</v>
      </c>
      <c r="J517">
        <v>1</v>
      </c>
      <c r="M517" t="s">
        <v>793</v>
      </c>
      <c r="N517">
        <v>1</v>
      </c>
    </row>
    <row r="518" spans="1:14" x14ac:dyDescent="0.25">
      <c r="A518" t="s">
        <v>499</v>
      </c>
      <c r="C518" t="s">
        <v>499</v>
      </c>
      <c r="I518" t="s">
        <v>670</v>
      </c>
      <c r="J518">
        <v>1</v>
      </c>
      <c r="M518" t="s">
        <v>444</v>
      </c>
      <c r="N518">
        <v>1</v>
      </c>
    </row>
    <row r="519" spans="1:14" x14ac:dyDescent="0.25">
      <c r="A519" t="s">
        <v>500</v>
      </c>
      <c r="C519" t="s">
        <v>500</v>
      </c>
      <c r="I519" t="s">
        <v>858</v>
      </c>
      <c r="J519">
        <v>1</v>
      </c>
      <c r="M519" t="s">
        <v>422</v>
      </c>
      <c r="N519">
        <v>1</v>
      </c>
    </row>
    <row r="520" spans="1:14" x14ac:dyDescent="0.25">
      <c r="A520" t="s">
        <v>501</v>
      </c>
      <c r="C520" t="s">
        <v>501</v>
      </c>
      <c r="I520" t="s">
        <v>365</v>
      </c>
      <c r="J520">
        <v>1</v>
      </c>
      <c r="M520" t="s">
        <v>1461</v>
      </c>
      <c r="N520">
        <v>1</v>
      </c>
    </row>
    <row r="521" spans="1:14" x14ac:dyDescent="0.25">
      <c r="A521" t="s">
        <v>502</v>
      </c>
      <c r="C521" t="s">
        <v>502</v>
      </c>
      <c r="I521" t="s">
        <v>914</v>
      </c>
      <c r="J521">
        <v>1</v>
      </c>
      <c r="M521" t="s">
        <v>575</v>
      </c>
      <c r="N521">
        <v>1</v>
      </c>
    </row>
    <row r="522" spans="1:14" x14ac:dyDescent="0.25">
      <c r="A522" t="s">
        <v>288</v>
      </c>
      <c r="C522" t="s">
        <v>288</v>
      </c>
      <c r="I522" t="s">
        <v>727</v>
      </c>
      <c r="J522">
        <v>1</v>
      </c>
      <c r="M522" t="s">
        <v>1101</v>
      </c>
      <c r="N522">
        <v>1</v>
      </c>
    </row>
    <row r="523" spans="1:14" x14ac:dyDescent="0.25">
      <c r="A523" t="s">
        <v>503</v>
      </c>
      <c r="C523" t="s">
        <v>503</v>
      </c>
      <c r="I523" t="s">
        <v>1057</v>
      </c>
      <c r="J523">
        <v>1</v>
      </c>
      <c r="M523" t="s">
        <v>1235</v>
      </c>
      <c r="N523">
        <v>1</v>
      </c>
    </row>
    <row r="524" spans="1:14" x14ac:dyDescent="0.25">
      <c r="A524" t="s">
        <v>372</v>
      </c>
      <c r="C524" t="s">
        <v>372</v>
      </c>
      <c r="I524" t="s">
        <v>608</v>
      </c>
      <c r="J524">
        <v>1</v>
      </c>
      <c r="M524" t="s">
        <v>971</v>
      </c>
      <c r="N524">
        <v>1</v>
      </c>
    </row>
    <row r="525" spans="1:14" x14ac:dyDescent="0.25">
      <c r="A525" t="s">
        <v>504</v>
      </c>
      <c r="C525" t="s">
        <v>504</v>
      </c>
      <c r="I525" t="s">
        <v>826</v>
      </c>
      <c r="J525">
        <v>1</v>
      </c>
      <c r="M525" t="s">
        <v>197</v>
      </c>
      <c r="N525">
        <v>1</v>
      </c>
    </row>
    <row r="526" spans="1:14" x14ac:dyDescent="0.25">
      <c r="A526" t="s">
        <v>504</v>
      </c>
      <c r="C526" t="s">
        <v>504</v>
      </c>
      <c r="I526" t="s">
        <v>880</v>
      </c>
      <c r="J526">
        <v>1</v>
      </c>
      <c r="M526" t="s">
        <v>1169</v>
      </c>
      <c r="N526">
        <v>1</v>
      </c>
    </row>
    <row r="527" spans="1:14" x14ac:dyDescent="0.25">
      <c r="A527" t="s">
        <v>209</v>
      </c>
      <c r="C527" t="s">
        <v>209</v>
      </c>
      <c r="I527" t="s">
        <v>646</v>
      </c>
      <c r="J527">
        <v>1</v>
      </c>
      <c r="M527" t="s">
        <v>1364</v>
      </c>
      <c r="N527">
        <v>1</v>
      </c>
    </row>
    <row r="528" spans="1:14" x14ac:dyDescent="0.25">
      <c r="A528" t="s">
        <v>205</v>
      </c>
      <c r="C528" t="s">
        <v>205</v>
      </c>
      <c r="I528" t="s">
        <v>527</v>
      </c>
      <c r="J528">
        <v>1</v>
      </c>
      <c r="M528" t="s">
        <v>545</v>
      </c>
      <c r="N528">
        <v>1</v>
      </c>
    </row>
    <row r="529" spans="1:14" x14ac:dyDescent="0.25">
      <c r="A529" t="s">
        <v>372</v>
      </c>
      <c r="C529" t="s">
        <v>372</v>
      </c>
      <c r="I529" t="s">
        <v>431</v>
      </c>
      <c r="J529">
        <v>1</v>
      </c>
      <c r="M529" t="s">
        <v>203</v>
      </c>
      <c r="N529">
        <v>1</v>
      </c>
    </row>
    <row r="530" spans="1:14" x14ac:dyDescent="0.25">
      <c r="A530" t="s">
        <v>505</v>
      </c>
      <c r="C530" t="s">
        <v>505</v>
      </c>
      <c r="I530" t="s">
        <v>363</v>
      </c>
      <c r="J530">
        <v>1</v>
      </c>
      <c r="M530" t="s">
        <v>187</v>
      </c>
      <c r="N530">
        <v>1</v>
      </c>
    </row>
    <row r="531" spans="1:14" x14ac:dyDescent="0.25">
      <c r="A531" t="s">
        <v>506</v>
      </c>
      <c r="C531" t="s">
        <v>506</v>
      </c>
      <c r="I531" t="s">
        <v>1012</v>
      </c>
      <c r="J531">
        <v>1</v>
      </c>
      <c r="M531" t="s">
        <v>1252</v>
      </c>
      <c r="N531">
        <v>1</v>
      </c>
    </row>
    <row r="532" spans="1:14" x14ac:dyDescent="0.25">
      <c r="A532" t="s">
        <v>507</v>
      </c>
      <c r="C532" t="s">
        <v>507</v>
      </c>
      <c r="I532" t="s">
        <v>805</v>
      </c>
      <c r="J532">
        <v>1</v>
      </c>
      <c r="M532" t="s">
        <v>1400</v>
      </c>
      <c r="N532">
        <v>1</v>
      </c>
    </row>
    <row r="533" spans="1:14" x14ac:dyDescent="0.25">
      <c r="A533" t="s">
        <v>372</v>
      </c>
      <c r="C533" t="s">
        <v>372</v>
      </c>
      <c r="I533" t="s">
        <v>436</v>
      </c>
      <c r="J533">
        <v>1</v>
      </c>
      <c r="M533" t="s">
        <v>856</v>
      </c>
      <c r="N533">
        <v>1</v>
      </c>
    </row>
    <row r="534" spans="1:14" x14ac:dyDescent="0.25">
      <c r="A534" t="s">
        <v>296</v>
      </c>
      <c r="C534" t="s">
        <v>296</v>
      </c>
      <c r="I534" t="s">
        <v>1730</v>
      </c>
      <c r="J534">
        <v>1</v>
      </c>
      <c r="M534" t="s">
        <v>1198</v>
      </c>
      <c r="N534">
        <v>1</v>
      </c>
    </row>
    <row r="535" spans="1:14" x14ac:dyDescent="0.25">
      <c r="A535" t="s">
        <v>376</v>
      </c>
      <c r="C535" t="s">
        <v>376</v>
      </c>
      <c r="I535" t="s">
        <v>950</v>
      </c>
      <c r="J535">
        <v>1</v>
      </c>
      <c r="M535" t="s">
        <v>273</v>
      </c>
      <c r="N535">
        <v>1</v>
      </c>
    </row>
    <row r="536" spans="1:14" x14ac:dyDescent="0.25">
      <c r="A536" t="s">
        <v>508</v>
      </c>
      <c r="C536" t="s">
        <v>508</v>
      </c>
      <c r="I536" t="s">
        <v>851</v>
      </c>
      <c r="J536">
        <v>1</v>
      </c>
      <c r="M536" t="s">
        <v>1390</v>
      </c>
      <c r="N536">
        <v>1</v>
      </c>
    </row>
    <row r="537" spans="1:14" x14ac:dyDescent="0.25">
      <c r="A537" t="s">
        <v>298</v>
      </c>
      <c r="C537" t="s">
        <v>298</v>
      </c>
      <c r="I537" t="s">
        <v>861</v>
      </c>
      <c r="J537">
        <v>1</v>
      </c>
      <c r="M537" t="s">
        <v>1396</v>
      </c>
      <c r="N537">
        <v>1</v>
      </c>
    </row>
    <row r="538" spans="1:14" x14ac:dyDescent="0.25">
      <c r="A538" t="s">
        <v>509</v>
      </c>
      <c r="C538" t="s">
        <v>509</v>
      </c>
      <c r="I538" t="s">
        <v>710</v>
      </c>
      <c r="J538">
        <v>1</v>
      </c>
      <c r="M538" t="s">
        <v>1309</v>
      </c>
      <c r="N538">
        <v>1</v>
      </c>
    </row>
    <row r="539" spans="1:14" x14ac:dyDescent="0.25">
      <c r="A539" t="s">
        <v>509</v>
      </c>
      <c r="C539" t="s">
        <v>509</v>
      </c>
      <c r="I539" t="s">
        <v>715</v>
      </c>
      <c r="J539">
        <v>1</v>
      </c>
      <c r="M539" t="s">
        <v>317</v>
      </c>
      <c r="N539">
        <v>1</v>
      </c>
    </row>
    <row r="540" spans="1:14" x14ac:dyDescent="0.25">
      <c r="A540" t="s">
        <v>510</v>
      </c>
      <c r="C540" t="s">
        <v>510</v>
      </c>
      <c r="I540" t="s">
        <v>1081</v>
      </c>
      <c r="J540">
        <v>1</v>
      </c>
      <c r="M540" t="s">
        <v>1343</v>
      </c>
      <c r="N540">
        <v>1</v>
      </c>
    </row>
    <row r="541" spans="1:14" x14ac:dyDescent="0.25">
      <c r="A541" t="s">
        <v>509</v>
      </c>
      <c r="C541" t="s">
        <v>509</v>
      </c>
      <c r="I541" t="s">
        <v>170</v>
      </c>
      <c r="J541">
        <v>1</v>
      </c>
      <c r="M541" t="s">
        <v>1229</v>
      </c>
      <c r="N541">
        <v>1</v>
      </c>
    </row>
    <row r="542" spans="1:14" x14ac:dyDescent="0.25">
      <c r="A542" t="s">
        <v>509</v>
      </c>
      <c r="C542" t="s">
        <v>509</v>
      </c>
      <c r="I542" t="s">
        <v>1103</v>
      </c>
      <c r="J542">
        <v>1</v>
      </c>
      <c r="M542" t="s">
        <v>1121</v>
      </c>
      <c r="N542">
        <v>1</v>
      </c>
    </row>
    <row r="543" spans="1:14" x14ac:dyDescent="0.25">
      <c r="A543" t="s">
        <v>511</v>
      </c>
      <c r="C543" t="s">
        <v>511</v>
      </c>
      <c r="I543" t="s">
        <v>974</v>
      </c>
      <c r="J543">
        <v>1</v>
      </c>
      <c r="M543" t="s">
        <v>875</v>
      </c>
      <c r="N543">
        <v>1</v>
      </c>
    </row>
    <row r="544" spans="1:14" x14ac:dyDescent="0.25">
      <c r="A544" t="s">
        <v>509</v>
      </c>
      <c r="C544" t="s">
        <v>509</v>
      </c>
      <c r="I544" t="s">
        <v>255</v>
      </c>
      <c r="J544">
        <v>1</v>
      </c>
      <c r="M544" t="s">
        <v>1477</v>
      </c>
      <c r="N544">
        <v>1</v>
      </c>
    </row>
    <row r="545" spans="1:14" x14ac:dyDescent="0.25">
      <c r="A545" t="s">
        <v>509</v>
      </c>
      <c r="C545" t="s">
        <v>509</v>
      </c>
      <c r="I545" t="s">
        <v>265</v>
      </c>
      <c r="J545">
        <v>1</v>
      </c>
      <c r="M545" t="s">
        <v>495</v>
      </c>
      <c r="N545">
        <v>1</v>
      </c>
    </row>
    <row r="546" spans="1:14" x14ac:dyDescent="0.25">
      <c r="A546" t="s">
        <v>509</v>
      </c>
      <c r="C546" t="s">
        <v>509</v>
      </c>
      <c r="I546" t="s">
        <v>471</v>
      </c>
      <c r="J546">
        <v>1</v>
      </c>
      <c r="M546" t="s">
        <v>1160</v>
      </c>
      <c r="N546">
        <v>1</v>
      </c>
    </row>
    <row r="547" spans="1:14" x14ac:dyDescent="0.25">
      <c r="A547" t="s">
        <v>509</v>
      </c>
      <c r="C547" t="s">
        <v>509</v>
      </c>
      <c r="I547" t="s">
        <v>480</v>
      </c>
      <c r="J547">
        <v>1</v>
      </c>
      <c r="M547" t="s">
        <v>867</v>
      </c>
      <c r="N547">
        <v>1</v>
      </c>
    </row>
    <row r="548" spans="1:14" x14ac:dyDescent="0.25">
      <c r="A548" t="s">
        <v>509</v>
      </c>
      <c r="C548" t="s">
        <v>509</v>
      </c>
      <c r="I548" t="s">
        <v>592</v>
      </c>
      <c r="J548">
        <v>1</v>
      </c>
      <c r="M548" t="s">
        <v>837</v>
      </c>
      <c r="N548">
        <v>1</v>
      </c>
    </row>
    <row r="549" spans="1:14" x14ac:dyDescent="0.25">
      <c r="A549" t="s">
        <v>509</v>
      </c>
      <c r="C549" t="s">
        <v>509</v>
      </c>
      <c r="I549" t="s">
        <v>183</v>
      </c>
      <c r="J549">
        <v>1</v>
      </c>
      <c r="M549" t="s">
        <v>804</v>
      </c>
      <c r="N549">
        <v>1</v>
      </c>
    </row>
    <row r="550" spans="1:14" x14ac:dyDescent="0.25">
      <c r="A550" t="s">
        <v>509</v>
      </c>
      <c r="C550" t="s">
        <v>509</v>
      </c>
      <c r="I550" t="s">
        <v>249</v>
      </c>
      <c r="J550">
        <v>1</v>
      </c>
      <c r="M550" t="s">
        <v>379</v>
      </c>
      <c r="N550">
        <v>1</v>
      </c>
    </row>
    <row r="551" spans="1:14" x14ac:dyDescent="0.25">
      <c r="A551" t="s">
        <v>509</v>
      </c>
      <c r="C551" t="s">
        <v>509</v>
      </c>
      <c r="I551" t="s">
        <v>479</v>
      </c>
      <c r="J551">
        <v>1</v>
      </c>
      <c r="M551" t="s">
        <v>367</v>
      </c>
      <c r="N551">
        <v>1</v>
      </c>
    </row>
    <row r="552" spans="1:14" x14ac:dyDescent="0.25">
      <c r="A552" t="s">
        <v>512</v>
      </c>
      <c r="C552" t="s">
        <v>512</v>
      </c>
      <c r="I552" t="s">
        <v>967</v>
      </c>
      <c r="J552">
        <v>1</v>
      </c>
      <c r="M552" t="s">
        <v>921</v>
      </c>
      <c r="N552">
        <v>1</v>
      </c>
    </row>
    <row r="553" spans="1:14" x14ac:dyDescent="0.25">
      <c r="A553" t="s">
        <v>513</v>
      </c>
      <c r="C553" t="s">
        <v>513</v>
      </c>
      <c r="I553" t="s">
        <v>957</v>
      </c>
      <c r="J553">
        <v>1</v>
      </c>
      <c r="M553" t="s">
        <v>434</v>
      </c>
      <c r="N553">
        <v>1</v>
      </c>
    </row>
    <row r="554" spans="1:14" x14ac:dyDescent="0.25">
      <c r="A554" t="s">
        <v>232</v>
      </c>
      <c r="C554" t="s">
        <v>232</v>
      </c>
      <c r="I554" t="s">
        <v>1062</v>
      </c>
      <c r="J554">
        <v>1</v>
      </c>
      <c r="M554" t="s">
        <v>1292</v>
      </c>
      <c r="N554">
        <v>1</v>
      </c>
    </row>
    <row r="555" spans="1:14" x14ac:dyDescent="0.25">
      <c r="A555" t="s">
        <v>214</v>
      </c>
      <c r="C555" t="s">
        <v>214</v>
      </c>
      <c r="I555" t="s">
        <v>496</v>
      </c>
      <c r="J555">
        <v>1</v>
      </c>
      <c r="M555" t="s">
        <v>1316</v>
      </c>
      <c r="N555">
        <v>1</v>
      </c>
    </row>
    <row r="556" spans="1:14" x14ac:dyDescent="0.25">
      <c r="A556" t="s">
        <v>223</v>
      </c>
      <c r="C556" t="s">
        <v>223</v>
      </c>
      <c r="I556" t="s">
        <v>508</v>
      </c>
      <c r="J556">
        <v>1</v>
      </c>
      <c r="M556" t="s">
        <v>1287</v>
      </c>
      <c r="N556">
        <v>1</v>
      </c>
    </row>
    <row r="557" spans="1:14" x14ac:dyDescent="0.25">
      <c r="A557" t="s">
        <v>225</v>
      </c>
      <c r="C557" t="s">
        <v>225</v>
      </c>
      <c r="I557" t="s">
        <v>660</v>
      </c>
      <c r="J557">
        <v>1</v>
      </c>
      <c r="M557" t="s">
        <v>1016</v>
      </c>
      <c r="N557">
        <v>1</v>
      </c>
    </row>
    <row r="558" spans="1:14" x14ac:dyDescent="0.25">
      <c r="A558" t="s">
        <v>226</v>
      </c>
      <c r="C558" t="s">
        <v>226</v>
      </c>
      <c r="I558" t="s">
        <v>492</v>
      </c>
      <c r="J558">
        <v>1</v>
      </c>
      <c r="M558" t="s">
        <v>1608</v>
      </c>
      <c r="N558">
        <v>1</v>
      </c>
    </row>
    <row r="559" spans="1:14" x14ac:dyDescent="0.25">
      <c r="A559" t="s">
        <v>450</v>
      </c>
      <c r="C559" t="s">
        <v>450</v>
      </c>
      <c r="I559" t="s">
        <v>551</v>
      </c>
      <c r="J559">
        <v>1</v>
      </c>
      <c r="M559" t="s">
        <v>956</v>
      </c>
      <c r="N559">
        <v>1</v>
      </c>
    </row>
    <row r="560" spans="1:14" x14ac:dyDescent="0.25">
      <c r="A560" t="s">
        <v>225</v>
      </c>
      <c r="C560" t="s">
        <v>225</v>
      </c>
      <c r="I560" t="s">
        <v>1143</v>
      </c>
      <c r="J560">
        <v>1</v>
      </c>
      <c r="M560" t="s">
        <v>941</v>
      </c>
      <c r="N560">
        <v>1</v>
      </c>
    </row>
    <row r="561" spans="1:14" x14ac:dyDescent="0.25">
      <c r="A561" t="s">
        <v>225</v>
      </c>
      <c r="C561" t="s">
        <v>225</v>
      </c>
      <c r="I561" t="s">
        <v>1044</v>
      </c>
      <c r="J561">
        <v>1</v>
      </c>
      <c r="M561" t="s">
        <v>1249</v>
      </c>
      <c r="N561">
        <v>1</v>
      </c>
    </row>
    <row r="562" spans="1:14" x14ac:dyDescent="0.25">
      <c r="A562" t="s">
        <v>453</v>
      </c>
      <c r="C562" t="s">
        <v>453</v>
      </c>
      <c r="I562" t="s">
        <v>1150</v>
      </c>
      <c r="J562">
        <v>1</v>
      </c>
      <c r="M562" t="s">
        <v>965</v>
      </c>
      <c r="N562">
        <v>1</v>
      </c>
    </row>
    <row r="563" spans="1:14" x14ac:dyDescent="0.25">
      <c r="A563" t="s">
        <v>514</v>
      </c>
      <c r="C563" t="s">
        <v>514</v>
      </c>
      <c r="I563" t="s">
        <v>839</v>
      </c>
      <c r="J563">
        <v>1</v>
      </c>
      <c r="M563" t="s">
        <v>1171</v>
      </c>
      <c r="N563">
        <v>1</v>
      </c>
    </row>
    <row r="564" spans="1:14" x14ac:dyDescent="0.25">
      <c r="A564" t="s">
        <v>515</v>
      </c>
      <c r="C564" t="s">
        <v>515</v>
      </c>
      <c r="I564" t="s">
        <v>1096</v>
      </c>
      <c r="J564">
        <v>1</v>
      </c>
      <c r="M564" t="s">
        <v>724</v>
      </c>
      <c r="N564">
        <v>1</v>
      </c>
    </row>
    <row r="565" spans="1:14" x14ac:dyDescent="0.25">
      <c r="A565" t="s">
        <v>232</v>
      </c>
      <c r="C565" t="s">
        <v>232</v>
      </c>
      <c r="I565" t="s">
        <v>785</v>
      </c>
      <c r="J565">
        <v>1</v>
      </c>
      <c r="M565" t="s">
        <v>1088</v>
      </c>
      <c r="N565">
        <v>1</v>
      </c>
    </row>
    <row r="566" spans="1:14" x14ac:dyDescent="0.25">
      <c r="A566" t="s">
        <v>516</v>
      </c>
      <c r="C566" t="s">
        <v>516</v>
      </c>
      <c r="I566" t="s">
        <v>499</v>
      </c>
      <c r="J566">
        <v>1</v>
      </c>
      <c r="M566" t="s">
        <v>1731</v>
      </c>
      <c r="N566">
        <v>1</v>
      </c>
    </row>
    <row r="567" spans="1:14" x14ac:dyDescent="0.25">
      <c r="A567" t="s">
        <v>517</v>
      </c>
      <c r="C567" t="s">
        <v>517</v>
      </c>
      <c r="I567" t="s">
        <v>924</v>
      </c>
      <c r="J567">
        <v>1</v>
      </c>
      <c r="M567" t="s">
        <v>857</v>
      </c>
      <c r="N567">
        <v>1</v>
      </c>
    </row>
    <row r="568" spans="1:14" x14ac:dyDescent="0.25">
      <c r="A568" t="s">
        <v>454</v>
      </c>
      <c r="C568" t="s">
        <v>454</v>
      </c>
      <c r="I568" t="s">
        <v>556</v>
      </c>
      <c r="J568">
        <v>1</v>
      </c>
      <c r="M568" t="s">
        <v>1042</v>
      </c>
      <c r="N568">
        <v>1</v>
      </c>
    </row>
    <row r="569" spans="1:14" x14ac:dyDescent="0.25">
      <c r="A569" t="s">
        <v>235</v>
      </c>
      <c r="C569" t="s">
        <v>235</v>
      </c>
      <c r="I569" t="s">
        <v>357</v>
      </c>
      <c r="J569">
        <v>1</v>
      </c>
      <c r="M569" t="s">
        <v>902</v>
      </c>
      <c r="N569">
        <v>1</v>
      </c>
    </row>
    <row r="570" spans="1:14" x14ac:dyDescent="0.25">
      <c r="A570" t="s">
        <v>466</v>
      </c>
      <c r="C570" t="s">
        <v>466</v>
      </c>
      <c r="I570" t="s">
        <v>910</v>
      </c>
      <c r="J570">
        <v>1</v>
      </c>
      <c r="M570" t="s">
        <v>801</v>
      </c>
      <c r="N570">
        <v>1</v>
      </c>
    </row>
    <row r="571" spans="1:14" x14ac:dyDescent="0.25">
      <c r="A571" t="s">
        <v>518</v>
      </c>
      <c r="C571" t="s">
        <v>518</v>
      </c>
      <c r="I571" t="s">
        <v>1155</v>
      </c>
      <c r="J571">
        <v>1</v>
      </c>
      <c r="M571" t="s">
        <v>1111</v>
      </c>
      <c r="N571">
        <v>1</v>
      </c>
    </row>
    <row r="572" spans="1:14" x14ac:dyDescent="0.25">
      <c r="A572" t="s">
        <v>311</v>
      </c>
      <c r="C572" t="s">
        <v>311</v>
      </c>
      <c r="I572" t="s">
        <v>783</v>
      </c>
      <c r="J572">
        <v>1</v>
      </c>
      <c r="M572" t="s">
        <v>930</v>
      </c>
      <c r="N572">
        <v>1</v>
      </c>
    </row>
    <row r="573" spans="1:14" x14ac:dyDescent="0.25">
      <c r="A573" t="s">
        <v>451</v>
      </c>
      <c r="C573" t="s">
        <v>451</v>
      </c>
      <c r="I573" t="s">
        <v>951</v>
      </c>
      <c r="J573">
        <v>1</v>
      </c>
      <c r="M573" t="s">
        <v>1131</v>
      </c>
      <c r="N573">
        <v>1</v>
      </c>
    </row>
    <row r="574" spans="1:14" x14ac:dyDescent="0.25">
      <c r="A574" t="s">
        <v>233</v>
      </c>
      <c r="C574" t="s">
        <v>233</v>
      </c>
      <c r="I574" t="s">
        <v>789</v>
      </c>
      <c r="J574">
        <v>1</v>
      </c>
      <c r="M574" t="s">
        <v>896</v>
      </c>
      <c r="N574">
        <v>1</v>
      </c>
    </row>
    <row r="575" spans="1:14" x14ac:dyDescent="0.25">
      <c r="A575" t="s">
        <v>243</v>
      </c>
      <c r="C575" t="s">
        <v>243</v>
      </c>
      <c r="I575" t="s">
        <v>189</v>
      </c>
      <c r="J575">
        <v>1</v>
      </c>
      <c r="M575" t="s">
        <v>917</v>
      </c>
      <c r="N575">
        <v>1</v>
      </c>
    </row>
    <row r="576" spans="1:14" x14ac:dyDescent="0.25">
      <c r="A576" t="s">
        <v>311</v>
      </c>
      <c r="C576" t="s">
        <v>311</v>
      </c>
      <c r="I576" t="s">
        <v>416</v>
      </c>
      <c r="J576">
        <v>1</v>
      </c>
      <c r="M576" t="s">
        <v>1725</v>
      </c>
      <c r="N576">
        <v>1</v>
      </c>
    </row>
    <row r="577" spans="1:14" x14ac:dyDescent="0.25">
      <c r="A577" t="s">
        <v>519</v>
      </c>
      <c r="C577" t="s">
        <v>519</v>
      </c>
      <c r="I577" t="s">
        <v>561</v>
      </c>
      <c r="J577">
        <v>1</v>
      </c>
      <c r="M577" t="s">
        <v>1099</v>
      </c>
      <c r="N577">
        <v>1</v>
      </c>
    </row>
    <row r="578" spans="1:14" x14ac:dyDescent="0.25">
      <c r="A578" t="s">
        <v>518</v>
      </c>
      <c r="C578" t="s">
        <v>518</v>
      </c>
      <c r="I578" t="s">
        <v>718</v>
      </c>
      <c r="J578">
        <v>1</v>
      </c>
      <c r="M578" t="s">
        <v>832</v>
      </c>
      <c r="N578">
        <v>1</v>
      </c>
    </row>
    <row r="579" spans="1:14" x14ac:dyDescent="0.25">
      <c r="A579" t="s">
        <v>465</v>
      </c>
      <c r="C579" t="s">
        <v>465</v>
      </c>
      <c r="I579" t="s">
        <v>668</v>
      </c>
      <c r="J579">
        <v>1</v>
      </c>
      <c r="M579" t="s">
        <v>871</v>
      </c>
      <c r="N579">
        <v>1</v>
      </c>
    </row>
    <row r="580" spans="1:14" x14ac:dyDescent="0.25">
      <c r="A580" t="s">
        <v>520</v>
      </c>
      <c r="C580" t="s">
        <v>520</v>
      </c>
      <c r="I580" t="s">
        <v>493</v>
      </c>
      <c r="J580">
        <v>1</v>
      </c>
      <c r="M580" t="s">
        <v>616</v>
      </c>
      <c r="N580">
        <v>1</v>
      </c>
    </row>
    <row r="581" spans="1:14" x14ac:dyDescent="0.25">
      <c r="A581" t="s">
        <v>235</v>
      </c>
      <c r="C581" t="s">
        <v>235</v>
      </c>
      <c r="I581" t="s">
        <v>609</v>
      </c>
      <c r="J581">
        <v>1</v>
      </c>
      <c r="M581" t="s">
        <v>506</v>
      </c>
      <c r="N581">
        <v>1</v>
      </c>
    </row>
    <row r="582" spans="1:14" x14ac:dyDescent="0.25">
      <c r="A582" t="s">
        <v>459</v>
      </c>
      <c r="C582" t="s">
        <v>459</v>
      </c>
      <c r="I582" t="s">
        <v>1153</v>
      </c>
      <c r="J582">
        <v>1</v>
      </c>
      <c r="M582" t="s">
        <v>1068</v>
      </c>
      <c r="N582">
        <v>1</v>
      </c>
    </row>
    <row r="583" spans="1:14" x14ac:dyDescent="0.25">
      <c r="A583" t="s">
        <v>240</v>
      </c>
      <c r="C583" t="s">
        <v>240</v>
      </c>
      <c r="I583" t="s">
        <v>1148</v>
      </c>
      <c r="J583">
        <v>1</v>
      </c>
      <c r="M583" t="s">
        <v>890</v>
      </c>
      <c r="N583">
        <v>1</v>
      </c>
    </row>
    <row r="584" spans="1:14" x14ac:dyDescent="0.25">
      <c r="A584" t="s">
        <v>468</v>
      </c>
      <c r="C584" t="s">
        <v>468</v>
      </c>
      <c r="I584" t="s">
        <v>600</v>
      </c>
      <c r="J584">
        <v>1</v>
      </c>
      <c r="M584" t="s">
        <v>1113</v>
      </c>
      <c r="N584">
        <v>1</v>
      </c>
    </row>
    <row r="585" spans="1:14" x14ac:dyDescent="0.25">
      <c r="A585" t="s">
        <v>311</v>
      </c>
      <c r="C585" t="s">
        <v>311</v>
      </c>
      <c r="I585" t="s">
        <v>414</v>
      </c>
      <c r="J585">
        <v>1</v>
      </c>
      <c r="M585" t="s">
        <v>1606</v>
      </c>
      <c r="N585">
        <v>1</v>
      </c>
    </row>
    <row r="586" spans="1:14" x14ac:dyDescent="0.25">
      <c r="A586" t="s">
        <v>468</v>
      </c>
      <c r="C586" t="s">
        <v>468</v>
      </c>
      <c r="I586" t="s">
        <v>175</v>
      </c>
      <c r="J586">
        <v>1</v>
      </c>
      <c r="M586" t="s">
        <v>996</v>
      </c>
      <c r="N586">
        <v>1</v>
      </c>
    </row>
    <row r="587" spans="1:14" x14ac:dyDescent="0.25">
      <c r="A587" t="s">
        <v>467</v>
      </c>
      <c r="C587" t="s">
        <v>467</v>
      </c>
      <c r="I587" t="s">
        <v>340</v>
      </c>
      <c r="J587">
        <v>1</v>
      </c>
      <c r="M587" t="s">
        <v>1603</v>
      </c>
      <c r="N587">
        <v>1</v>
      </c>
    </row>
    <row r="588" spans="1:14" x14ac:dyDescent="0.25">
      <c r="A588" t="s">
        <v>467</v>
      </c>
      <c r="C588" t="s">
        <v>467</v>
      </c>
      <c r="I588" t="s">
        <v>253</v>
      </c>
      <c r="J588">
        <v>1</v>
      </c>
      <c r="M588" t="s">
        <v>674</v>
      </c>
      <c r="N588">
        <v>1</v>
      </c>
    </row>
    <row r="589" spans="1:14" x14ac:dyDescent="0.25">
      <c r="A589" t="s">
        <v>467</v>
      </c>
      <c r="C589" t="s">
        <v>467</v>
      </c>
      <c r="I589" t="s">
        <v>204</v>
      </c>
      <c r="J589">
        <v>1</v>
      </c>
      <c r="M589" t="s">
        <v>726</v>
      </c>
      <c r="N589">
        <v>1</v>
      </c>
    </row>
    <row r="590" spans="1:14" x14ac:dyDescent="0.25">
      <c r="A590" t="s">
        <v>521</v>
      </c>
      <c r="C590" t="s">
        <v>521</v>
      </c>
      <c r="I590" t="s">
        <v>680</v>
      </c>
      <c r="J590">
        <v>1</v>
      </c>
      <c r="M590" t="s">
        <v>448</v>
      </c>
      <c r="N590">
        <v>1</v>
      </c>
    </row>
    <row r="591" spans="1:14" x14ac:dyDescent="0.25">
      <c r="A591" t="s">
        <v>467</v>
      </c>
      <c r="C591" t="s">
        <v>467</v>
      </c>
      <c r="I591" t="s">
        <v>563</v>
      </c>
      <c r="J591">
        <v>1</v>
      </c>
      <c r="M591" t="s">
        <v>1093</v>
      </c>
      <c r="N591">
        <v>1</v>
      </c>
    </row>
    <row r="592" spans="1:14" x14ac:dyDescent="0.25">
      <c r="A592" t="s">
        <v>470</v>
      </c>
      <c r="C592" t="s">
        <v>470</v>
      </c>
      <c r="I592" t="s">
        <v>913</v>
      </c>
      <c r="J592">
        <v>1</v>
      </c>
      <c r="M592" t="s">
        <v>1394</v>
      </c>
      <c r="N592">
        <v>1</v>
      </c>
    </row>
    <row r="593" spans="1:14" x14ac:dyDescent="0.25">
      <c r="A593" t="s">
        <v>524</v>
      </c>
      <c r="C593" t="s">
        <v>524</v>
      </c>
      <c r="I593" t="s">
        <v>1145</v>
      </c>
      <c r="J593">
        <v>1</v>
      </c>
      <c r="M593" t="s">
        <v>964</v>
      </c>
      <c r="N593">
        <v>1</v>
      </c>
    </row>
    <row r="594" spans="1:14" x14ac:dyDescent="0.25">
      <c r="A594" t="s">
        <v>525</v>
      </c>
      <c r="C594" t="s">
        <v>525</v>
      </c>
      <c r="I594" t="s">
        <v>1109</v>
      </c>
      <c r="J594">
        <v>1</v>
      </c>
      <c r="M594" t="s">
        <v>1134</v>
      </c>
      <c r="N594">
        <v>1</v>
      </c>
    </row>
    <row r="595" spans="1:14" x14ac:dyDescent="0.25">
      <c r="A595" t="s">
        <v>526</v>
      </c>
      <c r="C595" t="s">
        <v>526</v>
      </c>
      <c r="I595" t="s">
        <v>644</v>
      </c>
      <c r="J595">
        <v>1</v>
      </c>
      <c r="M595" t="s">
        <v>1732</v>
      </c>
      <c r="N595">
        <v>1</v>
      </c>
    </row>
    <row r="596" spans="1:14" x14ac:dyDescent="0.25">
      <c r="A596" t="s">
        <v>473</v>
      </c>
      <c r="C596" t="s">
        <v>473</v>
      </c>
      <c r="I596" t="s">
        <v>980</v>
      </c>
      <c r="J596">
        <v>1</v>
      </c>
      <c r="M596" t="s">
        <v>877</v>
      </c>
      <c r="N596">
        <v>1</v>
      </c>
    </row>
    <row r="597" spans="1:14" x14ac:dyDescent="0.25">
      <c r="A597" t="s">
        <v>473</v>
      </c>
      <c r="C597" t="s">
        <v>473</v>
      </c>
      <c r="I597" t="s">
        <v>948</v>
      </c>
      <c r="J597">
        <v>1</v>
      </c>
      <c r="M597" t="s">
        <v>825</v>
      </c>
      <c r="N597">
        <v>1</v>
      </c>
    </row>
    <row r="598" spans="1:14" x14ac:dyDescent="0.25">
      <c r="A598" t="s">
        <v>475</v>
      </c>
      <c r="C598" t="s">
        <v>475</v>
      </c>
      <c r="I598" t="s">
        <v>615</v>
      </c>
      <c r="J598">
        <v>1</v>
      </c>
      <c r="M598" t="s">
        <v>993</v>
      </c>
      <c r="N598">
        <v>1</v>
      </c>
    </row>
    <row r="599" spans="1:14" x14ac:dyDescent="0.25">
      <c r="A599" t="s">
        <v>181</v>
      </c>
      <c r="C599" t="s">
        <v>181</v>
      </c>
      <c r="I599" t="s">
        <v>653</v>
      </c>
      <c r="J599">
        <v>1</v>
      </c>
      <c r="M599" t="s">
        <v>1458</v>
      </c>
      <c r="N599">
        <v>1</v>
      </c>
    </row>
    <row r="600" spans="1:14" x14ac:dyDescent="0.25">
      <c r="A600" t="s">
        <v>527</v>
      </c>
      <c r="C600" t="s">
        <v>527</v>
      </c>
      <c r="I600" t="s">
        <v>906</v>
      </c>
      <c r="J600">
        <v>1</v>
      </c>
      <c r="M600" t="s">
        <v>369</v>
      </c>
      <c r="N600">
        <v>1</v>
      </c>
    </row>
    <row r="601" spans="1:14" x14ac:dyDescent="0.25">
      <c r="A601" t="s">
        <v>472</v>
      </c>
      <c r="C601" t="s">
        <v>472</v>
      </c>
      <c r="I601" t="s">
        <v>1028</v>
      </c>
      <c r="J601">
        <v>1</v>
      </c>
      <c r="M601" t="s">
        <v>1156</v>
      </c>
      <c r="N601">
        <v>1</v>
      </c>
    </row>
    <row r="602" spans="1:14" x14ac:dyDescent="0.25">
      <c r="A602" t="s">
        <v>259</v>
      </c>
      <c r="C602" t="s">
        <v>259</v>
      </c>
      <c r="I602" t="s">
        <v>788</v>
      </c>
      <c r="J602">
        <v>1</v>
      </c>
      <c r="M602" t="s">
        <v>1727</v>
      </c>
      <c r="N602">
        <v>1</v>
      </c>
    </row>
    <row r="603" spans="1:14" x14ac:dyDescent="0.25">
      <c r="A603" t="s">
        <v>409</v>
      </c>
      <c r="C603" t="s">
        <v>409</v>
      </c>
      <c r="I603" t="s">
        <v>1007</v>
      </c>
      <c r="J603">
        <v>1</v>
      </c>
      <c r="M603" t="s">
        <v>1061</v>
      </c>
      <c r="N603">
        <v>1</v>
      </c>
    </row>
    <row r="604" spans="1:14" x14ac:dyDescent="0.25">
      <c r="A604" t="s">
        <v>528</v>
      </c>
      <c r="C604" t="s">
        <v>528</v>
      </c>
      <c r="I604" t="s">
        <v>1133</v>
      </c>
      <c r="J604">
        <v>1</v>
      </c>
      <c r="M604" t="s">
        <v>458</v>
      </c>
      <c r="N604">
        <v>1</v>
      </c>
    </row>
    <row r="605" spans="1:14" x14ac:dyDescent="0.25">
      <c r="A605" t="s">
        <v>475</v>
      </c>
      <c r="C605" t="s">
        <v>475</v>
      </c>
      <c r="I605" t="s">
        <v>1023</v>
      </c>
      <c r="J605">
        <v>1</v>
      </c>
      <c r="M605" t="s">
        <v>919</v>
      </c>
      <c r="N605">
        <v>1</v>
      </c>
    </row>
    <row r="606" spans="1:14" x14ac:dyDescent="0.25">
      <c r="A606" t="s">
        <v>529</v>
      </c>
      <c r="C606" t="s">
        <v>529</v>
      </c>
      <c r="I606" t="s">
        <v>580</v>
      </c>
      <c r="J606">
        <v>1</v>
      </c>
      <c r="M606" t="s">
        <v>1032</v>
      </c>
      <c r="N606">
        <v>1</v>
      </c>
    </row>
    <row r="607" spans="1:14" x14ac:dyDescent="0.25">
      <c r="A607" t="s">
        <v>411</v>
      </c>
      <c r="C607" t="s">
        <v>411</v>
      </c>
      <c r="I607" t="s">
        <v>1112</v>
      </c>
      <c r="J607">
        <v>1</v>
      </c>
      <c r="M607" t="s">
        <v>1357</v>
      </c>
      <c r="N607">
        <v>1</v>
      </c>
    </row>
    <row r="608" spans="1:14" x14ac:dyDescent="0.25">
      <c r="A608" t="s">
        <v>530</v>
      </c>
      <c r="C608" t="s">
        <v>530</v>
      </c>
      <c r="I608" t="s">
        <v>1071</v>
      </c>
      <c r="J608">
        <v>1</v>
      </c>
      <c r="M608" t="s">
        <v>271</v>
      </c>
      <c r="N608">
        <v>1</v>
      </c>
    </row>
    <row r="609" spans="1:14" x14ac:dyDescent="0.25">
      <c r="A609" t="s">
        <v>177</v>
      </c>
      <c r="C609" t="s">
        <v>177</v>
      </c>
      <c r="I609" t="s">
        <v>900</v>
      </c>
      <c r="J609">
        <v>1</v>
      </c>
      <c r="M609" t="s">
        <v>356</v>
      </c>
      <c r="N609">
        <v>1</v>
      </c>
    </row>
    <row r="610" spans="1:14" x14ac:dyDescent="0.25">
      <c r="A610" t="s">
        <v>531</v>
      </c>
      <c r="C610" t="s">
        <v>531</v>
      </c>
      <c r="I610" t="s">
        <v>611</v>
      </c>
      <c r="J610">
        <v>1</v>
      </c>
      <c r="M610" t="s">
        <v>532</v>
      </c>
      <c r="N610">
        <v>1</v>
      </c>
    </row>
    <row r="611" spans="1:14" x14ac:dyDescent="0.25">
      <c r="A611" t="s">
        <v>532</v>
      </c>
      <c r="C611" t="s">
        <v>532</v>
      </c>
      <c r="I611" t="s">
        <v>456</v>
      </c>
      <c r="J611">
        <v>1</v>
      </c>
      <c r="M611" t="s">
        <v>1173</v>
      </c>
      <c r="N611">
        <v>1</v>
      </c>
    </row>
    <row r="612" spans="1:14" x14ac:dyDescent="0.25">
      <c r="A612" t="s">
        <v>533</v>
      </c>
      <c r="C612" t="s">
        <v>533</v>
      </c>
      <c r="I612" t="s">
        <v>845</v>
      </c>
      <c r="J612">
        <v>1</v>
      </c>
      <c r="M612" t="s">
        <v>1162</v>
      </c>
      <c r="N612">
        <v>1</v>
      </c>
    </row>
    <row r="613" spans="1:14" x14ac:dyDescent="0.25">
      <c r="A613" t="s">
        <v>534</v>
      </c>
      <c r="C613" t="s">
        <v>534</v>
      </c>
      <c r="I613" t="s">
        <v>378</v>
      </c>
      <c r="J613">
        <v>1</v>
      </c>
      <c r="M613" t="s">
        <v>658</v>
      </c>
      <c r="N613">
        <v>1</v>
      </c>
    </row>
    <row r="614" spans="1:14" x14ac:dyDescent="0.25">
      <c r="A614" t="s">
        <v>531</v>
      </c>
      <c r="C614" t="s">
        <v>531</v>
      </c>
      <c r="I614" t="s">
        <v>682</v>
      </c>
      <c r="J614">
        <v>1</v>
      </c>
      <c r="M614" t="s">
        <v>345</v>
      </c>
      <c r="N614">
        <v>1</v>
      </c>
    </row>
    <row r="615" spans="1:14" x14ac:dyDescent="0.25">
      <c r="A615" t="s">
        <v>182</v>
      </c>
      <c r="C615" t="s">
        <v>182</v>
      </c>
      <c r="I615" t="s">
        <v>1090</v>
      </c>
      <c r="J615">
        <v>1</v>
      </c>
      <c r="M615" t="s">
        <v>589</v>
      </c>
      <c r="N615">
        <v>1</v>
      </c>
    </row>
    <row r="616" spans="1:14" x14ac:dyDescent="0.25">
      <c r="A616" t="s">
        <v>535</v>
      </c>
      <c r="C616" t="s">
        <v>535</v>
      </c>
      <c r="I616" t="s">
        <v>568</v>
      </c>
      <c r="J616">
        <v>1</v>
      </c>
      <c r="M616" t="s">
        <v>595</v>
      </c>
      <c r="N616">
        <v>1</v>
      </c>
    </row>
    <row r="617" spans="1:14" x14ac:dyDescent="0.25">
      <c r="A617" t="s">
        <v>412</v>
      </c>
      <c r="C617" t="s">
        <v>412</v>
      </c>
      <c r="I617" t="s">
        <v>1073</v>
      </c>
      <c r="J617">
        <v>1</v>
      </c>
      <c r="M617" t="s">
        <v>350</v>
      </c>
      <c r="N617">
        <v>1</v>
      </c>
    </row>
    <row r="618" spans="1:14" x14ac:dyDescent="0.25">
      <c r="A618" t="s">
        <v>536</v>
      </c>
      <c r="C618" t="s">
        <v>536</v>
      </c>
      <c r="I618" t="s">
        <v>573</v>
      </c>
      <c r="J618">
        <v>1</v>
      </c>
      <c r="M618" t="s">
        <v>348</v>
      </c>
      <c r="N618">
        <v>1</v>
      </c>
    </row>
    <row r="619" spans="1:14" x14ac:dyDescent="0.25">
      <c r="A619" t="s">
        <v>407</v>
      </c>
      <c r="C619" t="s">
        <v>407</v>
      </c>
      <c r="I619" t="s">
        <v>1132</v>
      </c>
      <c r="J619">
        <v>1</v>
      </c>
      <c r="M619" t="s">
        <v>438</v>
      </c>
      <c r="N619">
        <v>1</v>
      </c>
    </row>
    <row r="620" spans="1:14" x14ac:dyDescent="0.25">
      <c r="A620" t="s">
        <v>531</v>
      </c>
      <c r="C620" t="s">
        <v>531</v>
      </c>
      <c r="I620" t="s">
        <v>1019</v>
      </c>
      <c r="J620">
        <v>1</v>
      </c>
      <c r="M620" t="s">
        <v>202</v>
      </c>
      <c r="N620">
        <v>1</v>
      </c>
    </row>
    <row r="621" spans="1:14" x14ac:dyDescent="0.25">
      <c r="A621" t="s">
        <v>537</v>
      </c>
      <c r="C621" t="s">
        <v>537</v>
      </c>
      <c r="I621" t="s">
        <v>830</v>
      </c>
      <c r="J621">
        <v>1</v>
      </c>
      <c r="M621" t="s">
        <v>279</v>
      </c>
      <c r="N621">
        <v>1</v>
      </c>
    </row>
    <row r="622" spans="1:14" x14ac:dyDescent="0.25">
      <c r="A622" t="s">
        <v>538</v>
      </c>
      <c r="C622" t="s">
        <v>538</v>
      </c>
      <c r="I622" t="s">
        <v>274</v>
      </c>
      <c r="J622">
        <v>1</v>
      </c>
      <c r="M622" t="s">
        <v>529</v>
      </c>
      <c r="N622">
        <v>1</v>
      </c>
    </row>
    <row r="623" spans="1:14" x14ac:dyDescent="0.25">
      <c r="A623" t="s">
        <v>539</v>
      </c>
      <c r="C623" t="s">
        <v>539</v>
      </c>
      <c r="I623" t="s">
        <v>1142</v>
      </c>
      <c r="J623">
        <v>1</v>
      </c>
      <c r="M623" t="s">
        <v>907</v>
      </c>
      <c r="N623">
        <v>1</v>
      </c>
    </row>
    <row r="624" spans="1:14" x14ac:dyDescent="0.25">
      <c r="A624" t="s">
        <v>540</v>
      </c>
      <c r="C624" t="s">
        <v>540</v>
      </c>
      <c r="I624" t="s">
        <v>901</v>
      </c>
      <c r="J624">
        <v>1</v>
      </c>
      <c r="M624" t="s">
        <v>721</v>
      </c>
      <c r="N624">
        <v>1</v>
      </c>
    </row>
    <row r="625" spans="1:14" x14ac:dyDescent="0.25">
      <c r="A625" t="s">
        <v>541</v>
      </c>
      <c r="C625" t="s">
        <v>541</v>
      </c>
      <c r="I625" t="s">
        <v>1147</v>
      </c>
      <c r="J625">
        <v>1</v>
      </c>
      <c r="M625" t="s">
        <v>602</v>
      </c>
      <c r="N625">
        <v>1</v>
      </c>
    </row>
    <row r="626" spans="1:14" x14ac:dyDescent="0.25">
      <c r="A626" t="s">
        <v>412</v>
      </c>
      <c r="C626" t="s">
        <v>412</v>
      </c>
      <c r="I626" t="s">
        <v>835</v>
      </c>
      <c r="J626">
        <v>1</v>
      </c>
      <c r="M626" t="s">
        <v>954</v>
      </c>
      <c r="N626">
        <v>1</v>
      </c>
    </row>
    <row r="627" spans="1:14" x14ac:dyDescent="0.25">
      <c r="A627" t="s">
        <v>542</v>
      </c>
      <c r="C627" t="s">
        <v>542</v>
      </c>
      <c r="I627" t="s">
        <v>618</v>
      </c>
      <c r="J627">
        <v>1</v>
      </c>
      <c r="M627" t="s">
        <v>579</v>
      </c>
      <c r="N627">
        <v>1</v>
      </c>
    </row>
    <row r="628" spans="1:14" x14ac:dyDescent="0.25">
      <c r="A628" t="s">
        <v>543</v>
      </c>
      <c r="C628" t="s">
        <v>543</v>
      </c>
      <c r="I628" t="s">
        <v>897</v>
      </c>
      <c r="J628">
        <v>1</v>
      </c>
      <c r="M628" t="s">
        <v>377</v>
      </c>
      <c r="N628">
        <v>1</v>
      </c>
    </row>
    <row r="629" spans="1:14" x14ac:dyDescent="0.25">
      <c r="A629" t="s">
        <v>544</v>
      </c>
      <c r="C629" t="s">
        <v>544</v>
      </c>
      <c r="I629" t="s">
        <v>1140</v>
      </c>
      <c r="J629">
        <v>1</v>
      </c>
      <c r="M629" t="s">
        <v>847</v>
      </c>
      <c r="N629">
        <v>1</v>
      </c>
    </row>
    <row r="630" spans="1:14" x14ac:dyDescent="0.25">
      <c r="A630" t="s">
        <v>545</v>
      </c>
      <c r="C630" t="s">
        <v>545</v>
      </c>
      <c r="I630" t="s">
        <v>978</v>
      </c>
      <c r="J630">
        <v>1</v>
      </c>
      <c r="M630" t="s">
        <v>594</v>
      </c>
      <c r="N630">
        <v>1</v>
      </c>
    </row>
    <row r="631" spans="1:14" x14ac:dyDescent="0.25">
      <c r="A631" t="s">
        <v>546</v>
      </c>
      <c r="C631" t="s">
        <v>546</v>
      </c>
      <c r="I631" t="s">
        <v>445</v>
      </c>
      <c r="J631">
        <v>1</v>
      </c>
      <c r="M631" t="s">
        <v>334</v>
      </c>
      <c r="N631">
        <v>1</v>
      </c>
    </row>
    <row r="632" spans="1:14" x14ac:dyDescent="0.25">
      <c r="A632" t="s">
        <v>547</v>
      </c>
      <c r="C632" t="s">
        <v>547</v>
      </c>
      <c r="I632" t="s">
        <v>1106</v>
      </c>
      <c r="J632">
        <v>1</v>
      </c>
      <c r="M632" t="s">
        <v>1118</v>
      </c>
      <c r="N632">
        <v>1</v>
      </c>
    </row>
    <row r="633" spans="1:14" x14ac:dyDescent="0.25">
      <c r="A633" t="s">
        <v>548</v>
      </c>
      <c r="C633" t="s">
        <v>548</v>
      </c>
      <c r="I633" t="s">
        <v>692</v>
      </c>
      <c r="J633">
        <v>1</v>
      </c>
      <c r="M633" t="s">
        <v>1010</v>
      </c>
      <c r="N633">
        <v>1</v>
      </c>
    </row>
    <row r="634" spans="1:14" x14ac:dyDescent="0.25">
      <c r="A634" t="s">
        <v>549</v>
      </c>
      <c r="C634" t="s">
        <v>549</v>
      </c>
      <c r="I634" t="s">
        <v>497</v>
      </c>
      <c r="J634">
        <v>1</v>
      </c>
      <c r="M634" t="s">
        <v>665</v>
      </c>
      <c r="N634">
        <v>1</v>
      </c>
    </row>
    <row r="635" spans="1:14" x14ac:dyDescent="0.25">
      <c r="A635" t="s">
        <v>550</v>
      </c>
      <c r="C635" t="s">
        <v>550</v>
      </c>
      <c r="I635" t="s">
        <v>1067</v>
      </c>
      <c r="J635">
        <v>1</v>
      </c>
      <c r="M635" t="s">
        <v>1609</v>
      </c>
      <c r="N635">
        <v>1</v>
      </c>
    </row>
    <row r="636" spans="1:14" x14ac:dyDescent="0.25">
      <c r="A636" t="s">
        <v>551</v>
      </c>
      <c r="C636" t="s">
        <v>551</v>
      </c>
      <c r="I636" t="s">
        <v>854</v>
      </c>
      <c r="J636">
        <v>1</v>
      </c>
      <c r="M636" t="s">
        <v>1054</v>
      </c>
      <c r="N636">
        <v>1</v>
      </c>
    </row>
    <row r="637" spans="1:14" x14ac:dyDescent="0.25">
      <c r="A637" t="s">
        <v>552</v>
      </c>
      <c r="C637" t="s">
        <v>552</v>
      </c>
      <c r="I637" t="s">
        <v>1048</v>
      </c>
      <c r="J637">
        <v>1</v>
      </c>
      <c r="M637" t="s">
        <v>353</v>
      </c>
      <c r="N637">
        <v>1</v>
      </c>
    </row>
    <row r="638" spans="1:14" x14ac:dyDescent="0.25">
      <c r="A638" t="s">
        <v>553</v>
      </c>
      <c r="C638" t="s">
        <v>553</v>
      </c>
      <c r="I638" t="s">
        <v>1094</v>
      </c>
      <c r="J638">
        <v>1</v>
      </c>
      <c r="M638" t="s">
        <v>1733</v>
      </c>
      <c r="N638">
        <v>1</v>
      </c>
    </row>
    <row r="639" spans="1:14" x14ac:dyDescent="0.25">
      <c r="A639" t="s">
        <v>554</v>
      </c>
      <c r="C639" t="s">
        <v>554</v>
      </c>
      <c r="I639" t="s">
        <v>820</v>
      </c>
      <c r="J639">
        <v>1</v>
      </c>
      <c r="M639" t="s">
        <v>831</v>
      </c>
      <c r="N639">
        <v>1</v>
      </c>
    </row>
    <row r="640" spans="1:14" x14ac:dyDescent="0.25">
      <c r="A640" t="s">
        <v>280</v>
      </c>
      <c r="C640" t="s">
        <v>280</v>
      </c>
      <c r="I640" t="s">
        <v>1097</v>
      </c>
      <c r="J640">
        <v>1</v>
      </c>
      <c r="M640" t="s">
        <v>539</v>
      </c>
      <c r="N640">
        <v>1</v>
      </c>
    </row>
    <row r="641" spans="1:14" x14ac:dyDescent="0.25">
      <c r="A641" t="s">
        <v>205</v>
      </c>
      <c r="C641" t="s">
        <v>205</v>
      </c>
      <c r="I641" t="s">
        <v>208</v>
      </c>
      <c r="J641">
        <v>1</v>
      </c>
      <c r="M641" t="s">
        <v>1263</v>
      </c>
      <c r="N641">
        <v>1</v>
      </c>
    </row>
    <row r="642" spans="1:14" x14ac:dyDescent="0.25">
      <c r="A642" t="s">
        <v>555</v>
      </c>
      <c r="C642" t="s">
        <v>555</v>
      </c>
      <c r="I642" t="s">
        <v>544</v>
      </c>
      <c r="J642">
        <v>1</v>
      </c>
      <c r="M642" t="s">
        <v>966</v>
      </c>
      <c r="N642">
        <v>1</v>
      </c>
    </row>
    <row r="643" spans="1:14" x14ac:dyDescent="0.25">
      <c r="A643" t="s">
        <v>370</v>
      </c>
      <c r="C643" t="s">
        <v>370</v>
      </c>
      <c r="I643" t="s">
        <v>790</v>
      </c>
      <c r="J643">
        <v>1</v>
      </c>
      <c r="M643" t="s">
        <v>524</v>
      </c>
      <c r="N643">
        <v>1</v>
      </c>
    </row>
    <row r="644" spans="1:14" x14ac:dyDescent="0.25">
      <c r="A644" t="s">
        <v>555</v>
      </c>
      <c r="C644" t="s">
        <v>555</v>
      </c>
      <c r="I644" t="s">
        <v>423</v>
      </c>
      <c r="J644">
        <v>1</v>
      </c>
      <c r="M644" t="s">
        <v>185</v>
      </c>
      <c r="N644">
        <v>1</v>
      </c>
    </row>
    <row r="645" spans="1:14" x14ac:dyDescent="0.25">
      <c r="A645" t="s">
        <v>372</v>
      </c>
      <c r="C645" t="s">
        <v>372</v>
      </c>
      <c r="I645" t="s">
        <v>972</v>
      </c>
      <c r="J645">
        <v>1</v>
      </c>
      <c r="M645" t="s">
        <v>650</v>
      </c>
      <c r="N645">
        <v>1</v>
      </c>
    </row>
    <row r="646" spans="1:14" x14ac:dyDescent="0.25">
      <c r="A646" t="s">
        <v>556</v>
      </c>
      <c r="C646" t="s">
        <v>556</v>
      </c>
      <c r="I646" t="s">
        <v>657</v>
      </c>
      <c r="J646">
        <v>1</v>
      </c>
      <c r="M646" t="s">
        <v>432</v>
      </c>
      <c r="N646">
        <v>1</v>
      </c>
    </row>
    <row r="647" spans="1:14" x14ac:dyDescent="0.25">
      <c r="A647" t="s">
        <v>295</v>
      </c>
      <c r="C647" t="s">
        <v>295</v>
      </c>
      <c r="I647" t="s">
        <v>447</v>
      </c>
      <c r="J647">
        <v>1</v>
      </c>
      <c r="M647" t="s">
        <v>607</v>
      </c>
      <c r="N647">
        <v>1</v>
      </c>
    </row>
    <row r="648" spans="1:14" x14ac:dyDescent="0.25">
      <c r="A648" t="s">
        <v>376</v>
      </c>
      <c r="C648" t="s">
        <v>376</v>
      </c>
      <c r="I648" t="s">
        <v>257</v>
      </c>
      <c r="J648">
        <v>1</v>
      </c>
      <c r="M648" t="s">
        <v>1261</v>
      </c>
      <c r="N648">
        <v>1</v>
      </c>
    </row>
    <row r="649" spans="1:14" x14ac:dyDescent="0.25">
      <c r="A649" t="s">
        <v>295</v>
      </c>
      <c r="C649" t="s">
        <v>295</v>
      </c>
      <c r="I649" t="s">
        <v>190</v>
      </c>
      <c r="J649">
        <v>1</v>
      </c>
      <c r="M649" t="s">
        <v>787</v>
      </c>
      <c r="N649">
        <v>1</v>
      </c>
    </row>
    <row r="650" spans="1:14" x14ac:dyDescent="0.25">
      <c r="A650" t="s">
        <v>557</v>
      </c>
      <c r="C650" t="s">
        <v>557</v>
      </c>
      <c r="I650" t="s">
        <v>1168</v>
      </c>
      <c r="J650">
        <v>1</v>
      </c>
      <c r="M650" t="s">
        <v>1236</v>
      </c>
      <c r="N650">
        <v>1</v>
      </c>
    </row>
    <row r="651" spans="1:14" x14ac:dyDescent="0.25">
      <c r="A651" t="s">
        <v>558</v>
      </c>
      <c r="C651" t="s">
        <v>558</v>
      </c>
      <c r="I651" t="s">
        <v>991</v>
      </c>
      <c r="J651">
        <v>1</v>
      </c>
      <c r="M651" t="s">
        <v>807</v>
      </c>
      <c r="N651">
        <v>1</v>
      </c>
    </row>
    <row r="652" spans="1:14" x14ac:dyDescent="0.25">
      <c r="A652" t="s">
        <v>380</v>
      </c>
      <c r="C652" t="s">
        <v>380</v>
      </c>
      <c r="I652" t="s">
        <v>943</v>
      </c>
      <c r="J652">
        <v>1</v>
      </c>
      <c r="M652" t="s">
        <v>1066</v>
      </c>
      <c r="N652">
        <v>1</v>
      </c>
    </row>
    <row r="653" spans="1:14" x14ac:dyDescent="0.25">
      <c r="A653" t="s">
        <v>559</v>
      </c>
      <c r="C653" t="s">
        <v>559</v>
      </c>
      <c r="I653" t="s">
        <v>1056</v>
      </c>
      <c r="J653">
        <v>1</v>
      </c>
      <c r="M653" t="s">
        <v>355</v>
      </c>
      <c r="N653">
        <v>1</v>
      </c>
    </row>
    <row r="654" spans="1:14" x14ac:dyDescent="0.25">
      <c r="A654" t="s">
        <v>295</v>
      </c>
      <c r="C654" t="s">
        <v>295</v>
      </c>
      <c r="I654" t="s">
        <v>631</v>
      </c>
      <c r="J654">
        <v>1</v>
      </c>
      <c r="M654" t="s">
        <v>1734</v>
      </c>
      <c r="N654">
        <v>1</v>
      </c>
    </row>
    <row r="655" spans="1:14" x14ac:dyDescent="0.25">
      <c r="A655" t="s">
        <v>299</v>
      </c>
      <c r="C655" t="s">
        <v>299</v>
      </c>
      <c r="I655" t="s">
        <v>667</v>
      </c>
      <c r="J655">
        <v>1</v>
      </c>
      <c r="M655" t="s">
        <v>260</v>
      </c>
      <c r="N655">
        <v>1</v>
      </c>
    </row>
    <row r="656" spans="1:14" x14ac:dyDescent="0.25">
      <c r="A656" t="s">
        <v>561</v>
      </c>
      <c r="C656" t="s">
        <v>561</v>
      </c>
      <c r="I656" t="s">
        <v>1146</v>
      </c>
      <c r="J656">
        <v>1</v>
      </c>
      <c r="M656" t="s">
        <v>1107</v>
      </c>
      <c r="N656">
        <v>1</v>
      </c>
    </row>
    <row r="657" spans="1:14" x14ac:dyDescent="0.25">
      <c r="A657" t="s">
        <v>299</v>
      </c>
      <c r="C657" t="s">
        <v>299</v>
      </c>
      <c r="I657" t="s">
        <v>489</v>
      </c>
      <c r="J657">
        <v>1</v>
      </c>
      <c r="M657" t="s">
        <v>200</v>
      </c>
      <c r="N657">
        <v>1</v>
      </c>
    </row>
    <row r="658" spans="1:14" x14ac:dyDescent="0.25">
      <c r="A658" t="s">
        <v>562</v>
      </c>
      <c r="C658" t="s">
        <v>562</v>
      </c>
      <c r="I658" t="s">
        <v>419</v>
      </c>
      <c r="J658">
        <v>1</v>
      </c>
      <c r="M658" t="s">
        <v>1161</v>
      </c>
      <c r="N658">
        <v>1</v>
      </c>
    </row>
    <row r="659" spans="1:14" x14ac:dyDescent="0.25">
      <c r="A659" t="s">
        <v>563</v>
      </c>
      <c r="C659" t="s">
        <v>563</v>
      </c>
      <c r="I659" t="s">
        <v>541</v>
      </c>
      <c r="J659">
        <v>1</v>
      </c>
      <c r="M659" t="s">
        <v>1735</v>
      </c>
      <c r="N659">
        <v>1</v>
      </c>
    </row>
    <row r="660" spans="1:14" x14ac:dyDescent="0.25">
      <c r="A660" t="s">
        <v>564</v>
      </c>
      <c r="C660" t="s">
        <v>564</v>
      </c>
      <c r="I660" t="s">
        <v>1058</v>
      </c>
      <c r="J660">
        <v>1</v>
      </c>
      <c r="M660" t="s">
        <v>958</v>
      </c>
      <c r="N660">
        <v>1</v>
      </c>
    </row>
    <row r="661" spans="1:14" x14ac:dyDescent="0.25">
      <c r="A661" t="s">
        <v>214</v>
      </c>
      <c r="C661" t="s">
        <v>214</v>
      </c>
      <c r="I661" t="s">
        <v>1170</v>
      </c>
      <c r="J661">
        <v>1</v>
      </c>
      <c r="M661" t="s">
        <v>662</v>
      </c>
      <c r="N661">
        <v>1</v>
      </c>
    </row>
    <row r="662" spans="1:14" x14ac:dyDescent="0.25">
      <c r="A662" t="s">
        <v>211</v>
      </c>
      <c r="C662" t="s">
        <v>211</v>
      </c>
      <c r="I662" t="s">
        <v>490</v>
      </c>
      <c r="J662">
        <v>1</v>
      </c>
      <c r="M662" t="s">
        <v>284</v>
      </c>
      <c r="N662">
        <v>1</v>
      </c>
    </row>
    <row r="663" spans="1:14" x14ac:dyDescent="0.25">
      <c r="A663" t="s">
        <v>305</v>
      </c>
      <c r="C663" t="s">
        <v>305</v>
      </c>
      <c r="I663" t="s">
        <v>784</v>
      </c>
      <c r="J663">
        <v>1</v>
      </c>
      <c r="M663" t="s">
        <v>955</v>
      </c>
      <c r="N663">
        <v>1</v>
      </c>
    </row>
    <row r="664" spans="1:14" x14ac:dyDescent="0.25">
      <c r="A664" t="s">
        <v>565</v>
      </c>
      <c r="C664" t="s">
        <v>565</v>
      </c>
      <c r="I664" t="s">
        <v>824</v>
      </c>
      <c r="J664">
        <v>1</v>
      </c>
      <c r="M664" t="s">
        <v>798</v>
      </c>
      <c r="N664">
        <v>1</v>
      </c>
    </row>
    <row r="665" spans="1:14" x14ac:dyDescent="0.25">
      <c r="A665" t="s">
        <v>566</v>
      </c>
      <c r="C665" t="s">
        <v>566</v>
      </c>
      <c r="I665" t="s">
        <v>610</v>
      </c>
      <c r="J665">
        <v>1</v>
      </c>
      <c r="M665" t="s">
        <v>842</v>
      </c>
      <c r="N665">
        <v>1</v>
      </c>
    </row>
    <row r="666" spans="1:14" x14ac:dyDescent="0.25">
      <c r="A666" t="s">
        <v>374</v>
      </c>
      <c r="C666" t="s">
        <v>374</v>
      </c>
      <c r="I666" t="s">
        <v>1029</v>
      </c>
      <c r="J666">
        <v>1</v>
      </c>
      <c r="M666" t="s">
        <v>351</v>
      </c>
      <c r="N666">
        <v>1</v>
      </c>
    </row>
    <row r="667" spans="1:14" x14ac:dyDescent="0.25">
      <c r="A667" t="s">
        <v>567</v>
      </c>
      <c r="C667" t="s">
        <v>567</v>
      </c>
      <c r="I667" t="s">
        <v>1083</v>
      </c>
      <c r="J667">
        <v>1</v>
      </c>
      <c r="M667" t="s">
        <v>1389</v>
      </c>
      <c r="N667">
        <v>1</v>
      </c>
    </row>
    <row r="668" spans="1:14" x14ac:dyDescent="0.25">
      <c r="A668" t="s">
        <v>568</v>
      </c>
      <c r="C668" t="s">
        <v>568</v>
      </c>
      <c r="I668" t="s">
        <v>651</v>
      </c>
      <c r="J668">
        <v>1</v>
      </c>
      <c r="M668" t="s">
        <v>782</v>
      </c>
      <c r="N668">
        <v>1</v>
      </c>
    </row>
    <row r="669" spans="1:14" x14ac:dyDescent="0.25">
      <c r="A669" t="s">
        <v>569</v>
      </c>
      <c r="C669" t="s">
        <v>569</v>
      </c>
      <c r="I669" t="s">
        <v>648</v>
      </c>
      <c r="J669">
        <v>1</v>
      </c>
      <c r="M669" t="s">
        <v>1264</v>
      </c>
      <c r="N669">
        <v>1</v>
      </c>
    </row>
    <row r="670" spans="1:14" x14ac:dyDescent="0.25">
      <c r="A670" t="s">
        <v>316</v>
      </c>
      <c r="C670" t="s">
        <v>316</v>
      </c>
      <c r="I670" t="s">
        <v>1116</v>
      </c>
      <c r="J670">
        <v>1</v>
      </c>
      <c r="M670" t="s">
        <v>1405</v>
      </c>
      <c r="N670">
        <v>1</v>
      </c>
    </row>
    <row r="671" spans="1:14" x14ac:dyDescent="0.25">
      <c r="A671" t="s">
        <v>307</v>
      </c>
      <c r="C671" t="s">
        <v>307</v>
      </c>
      <c r="I671" t="s">
        <v>1158</v>
      </c>
      <c r="J671">
        <v>1</v>
      </c>
      <c r="M671" t="s">
        <v>455</v>
      </c>
      <c r="N671">
        <v>1</v>
      </c>
    </row>
    <row r="672" spans="1:14" x14ac:dyDescent="0.25">
      <c r="A672" t="s">
        <v>308</v>
      </c>
      <c r="C672" t="s">
        <v>308</v>
      </c>
      <c r="I672" t="s">
        <v>277</v>
      </c>
      <c r="J672">
        <v>1</v>
      </c>
      <c r="M672" t="s">
        <v>786</v>
      </c>
      <c r="N672">
        <v>1</v>
      </c>
    </row>
    <row r="673" spans="1:14" x14ac:dyDescent="0.25">
      <c r="A673" t="s">
        <v>570</v>
      </c>
      <c r="C673" t="s">
        <v>570</v>
      </c>
      <c r="I673" t="s">
        <v>1045</v>
      </c>
      <c r="J673">
        <v>1</v>
      </c>
      <c r="M673" t="s">
        <v>878</v>
      </c>
      <c r="N673">
        <v>1</v>
      </c>
    </row>
    <row r="674" spans="1:14" x14ac:dyDescent="0.25">
      <c r="A674" t="s">
        <v>571</v>
      </c>
      <c r="C674" t="s">
        <v>571</v>
      </c>
      <c r="I674" t="s">
        <v>911</v>
      </c>
      <c r="J674">
        <v>1</v>
      </c>
      <c r="M674" t="s">
        <v>1078</v>
      </c>
      <c r="N674">
        <v>1</v>
      </c>
    </row>
    <row r="675" spans="1:14" x14ac:dyDescent="0.25">
      <c r="A675" t="s">
        <v>220</v>
      </c>
      <c r="C675" t="s">
        <v>220</v>
      </c>
      <c r="I675" t="s">
        <v>601</v>
      </c>
      <c r="J675">
        <v>1</v>
      </c>
      <c r="M675" t="s">
        <v>885</v>
      </c>
      <c r="N675">
        <v>1</v>
      </c>
    </row>
    <row r="676" spans="1:14" x14ac:dyDescent="0.25">
      <c r="A676" t="s">
        <v>227</v>
      </c>
      <c r="C676" t="s">
        <v>227</v>
      </c>
      <c r="I676" t="s">
        <v>976</v>
      </c>
      <c r="J676">
        <v>1</v>
      </c>
      <c r="M676" t="s">
        <v>1371</v>
      </c>
      <c r="N676">
        <v>1</v>
      </c>
    </row>
    <row r="677" spans="1:14" x14ac:dyDescent="0.25">
      <c r="A677" t="s">
        <v>227</v>
      </c>
      <c r="C677" t="s">
        <v>227</v>
      </c>
      <c r="I677" t="s">
        <v>1128</v>
      </c>
      <c r="J677">
        <v>1</v>
      </c>
      <c r="M677" t="s">
        <v>799</v>
      </c>
      <c r="N677">
        <v>1</v>
      </c>
    </row>
    <row r="678" spans="1:14" x14ac:dyDescent="0.25">
      <c r="A678" t="s">
        <v>572</v>
      </c>
      <c r="C678" t="s">
        <v>572</v>
      </c>
      <c r="I678" t="s">
        <v>815</v>
      </c>
      <c r="J678">
        <v>1</v>
      </c>
      <c r="M678" t="s">
        <v>625</v>
      </c>
      <c r="N678">
        <v>1</v>
      </c>
    </row>
    <row r="679" spans="1:14" x14ac:dyDescent="0.25">
      <c r="A679" t="s">
        <v>573</v>
      </c>
      <c r="C679" t="s">
        <v>573</v>
      </c>
      <c r="I679" t="s">
        <v>1126</v>
      </c>
      <c r="J679">
        <v>1</v>
      </c>
      <c r="M679" t="s">
        <v>963</v>
      </c>
      <c r="N679">
        <v>1</v>
      </c>
    </row>
    <row r="680" spans="1:14" x14ac:dyDescent="0.25">
      <c r="A680" t="s">
        <v>574</v>
      </c>
      <c r="C680" t="s">
        <v>574</v>
      </c>
      <c r="I680" t="s">
        <v>373</v>
      </c>
      <c r="J680">
        <v>1</v>
      </c>
      <c r="M680" t="s">
        <v>1008</v>
      </c>
      <c r="N680">
        <v>1</v>
      </c>
    </row>
    <row r="681" spans="1:14" x14ac:dyDescent="0.25">
      <c r="A681" t="s">
        <v>228</v>
      </c>
      <c r="C681" t="s">
        <v>228</v>
      </c>
      <c r="I681" t="s">
        <v>550</v>
      </c>
      <c r="J681">
        <v>1</v>
      </c>
      <c r="M681" t="s">
        <v>1059</v>
      </c>
      <c r="N681">
        <v>1</v>
      </c>
    </row>
    <row r="682" spans="1:14" x14ac:dyDescent="0.25">
      <c r="A682" t="s">
        <v>575</v>
      </c>
      <c r="C682" t="s">
        <v>575</v>
      </c>
      <c r="I682" t="s">
        <v>234</v>
      </c>
      <c r="J682">
        <v>1</v>
      </c>
      <c r="M682" t="s">
        <v>354</v>
      </c>
      <c r="N682">
        <v>1</v>
      </c>
    </row>
    <row r="683" spans="1:14" x14ac:dyDescent="0.25">
      <c r="A683" t="s">
        <v>576</v>
      </c>
      <c r="C683" t="s">
        <v>576</v>
      </c>
      <c r="I683" t="s">
        <v>516</v>
      </c>
      <c r="J683">
        <v>1</v>
      </c>
      <c r="M683" t="s">
        <v>443</v>
      </c>
      <c r="N683">
        <v>1</v>
      </c>
    </row>
    <row r="684" spans="1:14" x14ac:dyDescent="0.25">
      <c r="A684" t="s">
        <v>463</v>
      </c>
      <c r="C684" t="s">
        <v>463</v>
      </c>
      <c r="I684" t="s">
        <v>1135</v>
      </c>
      <c r="J684">
        <v>1</v>
      </c>
      <c r="M684" t="s">
        <v>670</v>
      </c>
      <c r="N684">
        <v>1</v>
      </c>
    </row>
    <row r="685" spans="1:14" x14ac:dyDescent="0.25">
      <c r="A685" t="s">
        <v>577</v>
      </c>
      <c r="C685" t="s">
        <v>577</v>
      </c>
      <c r="I685" t="s">
        <v>987</v>
      </c>
      <c r="J685">
        <v>1</v>
      </c>
      <c r="M685" t="s">
        <v>858</v>
      </c>
      <c r="N685">
        <v>1</v>
      </c>
    </row>
    <row r="686" spans="1:14" x14ac:dyDescent="0.25">
      <c r="A686" t="s">
        <v>578</v>
      </c>
      <c r="C686" t="s">
        <v>578</v>
      </c>
      <c r="I686" t="s">
        <v>884</v>
      </c>
      <c r="J686">
        <v>1</v>
      </c>
      <c r="M686" t="s">
        <v>365</v>
      </c>
      <c r="N686">
        <v>1</v>
      </c>
    </row>
    <row r="687" spans="1:14" x14ac:dyDescent="0.25">
      <c r="A687" t="s">
        <v>579</v>
      </c>
      <c r="C687" t="s">
        <v>579</v>
      </c>
      <c r="I687" t="s">
        <v>947</v>
      </c>
      <c r="J687">
        <v>1</v>
      </c>
      <c r="M687" t="s">
        <v>914</v>
      </c>
      <c r="N687">
        <v>1</v>
      </c>
    </row>
    <row r="688" spans="1:14" x14ac:dyDescent="0.25">
      <c r="A688" t="s">
        <v>232</v>
      </c>
      <c r="C688" t="s">
        <v>232</v>
      </c>
      <c r="I688" t="s">
        <v>812</v>
      </c>
      <c r="J688">
        <v>1</v>
      </c>
      <c r="M688" t="s">
        <v>1619</v>
      </c>
      <c r="N688">
        <v>1</v>
      </c>
    </row>
    <row r="689" spans="1:14" x14ac:dyDescent="0.25">
      <c r="A689" t="s">
        <v>244</v>
      </c>
      <c r="C689" t="s">
        <v>244</v>
      </c>
      <c r="I689" t="s">
        <v>645</v>
      </c>
      <c r="J689">
        <v>1</v>
      </c>
      <c r="M689" t="s">
        <v>1377</v>
      </c>
      <c r="N689">
        <v>1</v>
      </c>
    </row>
    <row r="690" spans="1:14" x14ac:dyDescent="0.25">
      <c r="A690" t="s">
        <v>580</v>
      </c>
      <c r="C690" t="s">
        <v>580</v>
      </c>
      <c r="I690" t="s">
        <v>258</v>
      </c>
      <c r="J690">
        <v>1</v>
      </c>
      <c r="M690" t="s">
        <v>1736</v>
      </c>
      <c r="N690">
        <v>1</v>
      </c>
    </row>
    <row r="691" spans="1:14" x14ac:dyDescent="0.25">
      <c r="A691" t="s">
        <v>231</v>
      </c>
      <c r="C691" t="s">
        <v>231</v>
      </c>
      <c r="I691" t="s">
        <v>502</v>
      </c>
      <c r="J691">
        <v>1</v>
      </c>
      <c r="M691" t="s">
        <v>1057</v>
      </c>
      <c r="N691">
        <v>1</v>
      </c>
    </row>
    <row r="692" spans="1:14" x14ac:dyDescent="0.25">
      <c r="A692" t="s">
        <v>581</v>
      </c>
      <c r="C692" t="s">
        <v>581</v>
      </c>
      <c r="I692" t="s">
        <v>596</v>
      </c>
      <c r="J692">
        <v>1</v>
      </c>
      <c r="M692" t="s">
        <v>608</v>
      </c>
      <c r="N692">
        <v>1</v>
      </c>
    </row>
    <row r="693" spans="1:14" x14ac:dyDescent="0.25">
      <c r="A693" t="s">
        <v>223</v>
      </c>
      <c r="C693" t="s">
        <v>223</v>
      </c>
      <c r="I693" t="s">
        <v>511</v>
      </c>
      <c r="J693">
        <v>1</v>
      </c>
      <c r="M693" t="s">
        <v>826</v>
      </c>
      <c r="N693">
        <v>1</v>
      </c>
    </row>
    <row r="694" spans="1:14" x14ac:dyDescent="0.25">
      <c r="A694" t="s">
        <v>244</v>
      </c>
      <c r="C694" t="s">
        <v>244</v>
      </c>
      <c r="I694" t="s">
        <v>535</v>
      </c>
      <c r="J694">
        <v>1</v>
      </c>
      <c r="M694" t="s">
        <v>880</v>
      </c>
      <c r="N694">
        <v>1</v>
      </c>
    </row>
    <row r="695" spans="1:14" x14ac:dyDescent="0.25">
      <c r="A695" t="s">
        <v>519</v>
      </c>
      <c r="C695" t="s">
        <v>519</v>
      </c>
      <c r="I695" t="s">
        <v>188</v>
      </c>
      <c r="J695">
        <v>1</v>
      </c>
      <c r="M695" t="s">
        <v>646</v>
      </c>
      <c r="N695">
        <v>1</v>
      </c>
    </row>
    <row r="696" spans="1:14" x14ac:dyDescent="0.25">
      <c r="A696" t="s">
        <v>582</v>
      </c>
      <c r="C696" t="s">
        <v>582</v>
      </c>
      <c r="I696" t="s">
        <v>287</v>
      </c>
      <c r="J696">
        <v>1</v>
      </c>
      <c r="M696" t="s">
        <v>527</v>
      </c>
      <c r="N696">
        <v>1</v>
      </c>
    </row>
    <row r="697" spans="1:14" x14ac:dyDescent="0.25">
      <c r="A697" t="s">
        <v>243</v>
      </c>
      <c r="C697" t="s">
        <v>243</v>
      </c>
      <c r="I697" t="s">
        <v>195</v>
      </c>
      <c r="J697">
        <v>1</v>
      </c>
      <c r="M697" t="s">
        <v>431</v>
      </c>
      <c r="N697">
        <v>1</v>
      </c>
    </row>
    <row r="698" spans="1:14" x14ac:dyDescent="0.25">
      <c r="A698" t="s">
        <v>583</v>
      </c>
      <c r="C698" t="s">
        <v>583</v>
      </c>
      <c r="I698" t="s">
        <v>940</v>
      </c>
      <c r="J698">
        <v>1</v>
      </c>
      <c r="M698" t="s">
        <v>363</v>
      </c>
      <c r="N698">
        <v>1</v>
      </c>
    </row>
    <row r="699" spans="1:14" x14ac:dyDescent="0.25">
      <c r="A699" t="s">
        <v>223</v>
      </c>
      <c r="C699" t="s">
        <v>223</v>
      </c>
      <c r="I699" t="s">
        <v>192</v>
      </c>
      <c r="J699">
        <v>1</v>
      </c>
      <c r="M699" t="s">
        <v>1012</v>
      </c>
      <c r="N699">
        <v>1</v>
      </c>
    </row>
    <row r="700" spans="1:14" x14ac:dyDescent="0.25">
      <c r="A700" t="s">
        <v>467</v>
      </c>
      <c r="C700" t="s">
        <v>467</v>
      </c>
      <c r="I700" t="s">
        <v>876</v>
      </c>
      <c r="J700">
        <v>1</v>
      </c>
      <c r="M700" t="s">
        <v>805</v>
      </c>
      <c r="N700">
        <v>1</v>
      </c>
    </row>
    <row r="701" spans="1:14" x14ac:dyDescent="0.25">
      <c r="A701" t="s">
        <v>240</v>
      </c>
      <c r="C701" t="s">
        <v>240</v>
      </c>
      <c r="I701" t="s">
        <v>671</v>
      </c>
      <c r="J701">
        <v>1</v>
      </c>
      <c r="M701" t="s">
        <v>436</v>
      </c>
      <c r="N701">
        <v>1</v>
      </c>
    </row>
    <row r="702" spans="1:14" x14ac:dyDescent="0.25">
      <c r="A702" t="s">
        <v>586</v>
      </c>
      <c r="C702" t="s">
        <v>586</v>
      </c>
      <c r="I702" t="s">
        <v>1165</v>
      </c>
      <c r="J702">
        <v>1</v>
      </c>
      <c r="M702" t="s">
        <v>1730</v>
      </c>
      <c r="N702">
        <v>1</v>
      </c>
    </row>
    <row r="703" spans="1:14" x14ac:dyDescent="0.25">
      <c r="A703" t="s">
        <v>245</v>
      </c>
      <c r="C703" t="s">
        <v>245</v>
      </c>
      <c r="I703" t="s">
        <v>672</v>
      </c>
      <c r="J703">
        <v>1</v>
      </c>
      <c r="M703" t="s">
        <v>950</v>
      </c>
      <c r="N703">
        <v>1</v>
      </c>
    </row>
    <row r="704" spans="1:14" x14ac:dyDescent="0.25">
      <c r="A704" t="s">
        <v>245</v>
      </c>
      <c r="C704" t="s">
        <v>245</v>
      </c>
      <c r="I704" t="s">
        <v>848</v>
      </c>
      <c r="J704">
        <v>1</v>
      </c>
      <c r="M704" t="s">
        <v>851</v>
      </c>
      <c r="N704">
        <v>1</v>
      </c>
    </row>
    <row r="705" spans="1:14" x14ac:dyDescent="0.25">
      <c r="A705" t="s">
        <v>587</v>
      </c>
      <c r="C705" t="s">
        <v>587</v>
      </c>
      <c r="I705" t="s">
        <v>679</v>
      </c>
      <c r="J705">
        <v>1</v>
      </c>
      <c r="M705" t="s">
        <v>1399</v>
      </c>
      <c r="N705">
        <v>1</v>
      </c>
    </row>
    <row r="706" spans="1:14" x14ac:dyDescent="0.25">
      <c r="A706" t="s">
        <v>468</v>
      </c>
      <c r="C706" t="s">
        <v>468</v>
      </c>
      <c r="I706" t="s">
        <v>873</v>
      </c>
      <c r="J706">
        <v>1</v>
      </c>
      <c r="M706" t="s">
        <v>710</v>
      </c>
      <c r="N706">
        <v>1</v>
      </c>
    </row>
    <row r="707" spans="1:14" x14ac:dyDescent="0.25">
      <c r="A707" t="s">
        <v>330</v>
      </c>
      <c r="C707" t="s">
        <v>330</v>
      </c>
      <c r="I707" t="s">
        <v>485</v>
      </c>
      <c r="J707">
        <v>1</v>
      </c>
      <c r="M707" t="s">
        <v>1737</v>
      </c>
      <c r="N707">
        <v>1</v>
      </c>
    </row>
    <row r="708" spans="1:14" x14ac:dyDescent="0.25">
      <c r="A708" t="s">
        <v>161</v>
      </c>
      <c r="C708" t="s">
        <v>161</v>
      </c>
      <c r="I708" t="s">
        <v>336</v>
      </c>
      <c r="J708">
        <v>1</v>
      </c>
      <c r="M708" t="s">
        <v>1081</v>
      </c>
      <c r="N708">
        <v>1</v>
      </c>
    </row>
    <row r="709" spans="1:14" x14ac:dyDescent="0.25">
      <c r="A709" t="s">
        <v>589</v>
      </c>
      <c r="C709" t="s">
        <v>589</v>
      </c>
      <c r="I709" t="s">
        <v>895</v>
      </c>
      <c r="J709">
        <v>1</v>
      </c>
      <c r="M709" t="s">
        <v>170</v>
      </c>
      <c r="N709">
        <v>1</v>
      </c>
    </row>
    <row r="710" spans="1:14" x14ac:dyDescent="0.25">
      <c r="A710" t="s">
        <v>160</v>
      </c>
      <c r="C710" t="s">
        <v>160</v>
      </c>
      <c r="I710" t="s">
        <v>938</v>
      </c>
      <c r="J710">
        <v>1</v>
      </c>
      <c r="M710" t="s">
        <v>1103</v>
      </c>
      <c r="N710">
        <v>1</v>
      </c>
    </row>
    <row r="711" spans="1:14" x14ac:dyDescent="0.25">
      <c r="A711" t="s">
        <v>590</v>
      </c>
      <c r="C711" t="s">
        <v>590</v>
      </c>
      <c r="I711" t="s">
        <v>427</v>
      </c>
      <c r="J711">
        <v>1</v>
      </c>
      <c r="M711" t="s">
        <v>974</v>
      </c>
      <c r="N711">
        <v>1</v>
      </c>
    </row>
    <row r="712" spans="1:14" x14ac:dyDescent="0.25">
      <c r="A712" t="s">
        <v>528</v>
      </c>
      <c r="C712" t="s">
        <v>528</v>
      </c>
      <c r="I712" t="s">
        <v>981</v>
      </c>
      <c r="J712">
        <v>1</v>
      </c>
      <c r="M712" t="s">
        <v>255</v>
      </c>
      <c r="N712">
        <v>1</v>
      </c>
    </row>
    <row r="713" spans="1:14" x14ac:dyDescent="0.25">
      <c r="A713" t="s">
        <v>528</v>
      </c>
      <c r="C713" t="s">
        <v>528</v>
      </c>
      <c r="I713" t="s">
        <v>734</v>
      </c>
      <c r="J713">
        <v>1</v>
      </c>
      <c r="M713" t="s">
        <v>265</v>
      </c>
      <c r="N713">
        <v>1</v>
      </c>
    </row>
    <row r="714" spans="1:14" x14ac:dyDescent="0.25">
      <c r="A714" t="s">
        <v>591</v>
      </c>
      <c r="C714" t="s">
        <v>591</v>
      </c>
      <c r="I714" t="s">
        <v>986</v>
      </c>
      <c r="J714">
        <v>1</v>
      </c>
      <c r="M714" t="s">
        <v>471</v>
      </c>
      <c r="N714">
        <v>1</v>
      </c>
    </row>
    <row r="715" spans="1:14" x14ac:dyDescent="0.25">
      <c r="A715" t="s">
        <v>592</v>
      </c>
      <c r="C715" t="s">
        <v>592</v>
      </c>
      <c r="I715" t="s">
        <v>629</v>
      </c>
      <c r="J715">
        <v>1</v>
      </c>
      <c r="M715" t="s">
        <v>480</v>
      </c>
      <c r="N715">
        <v>1</v>
      </c>
    </row>
    <row r="716" spans="1:14" x14ac:dyDescent="0.25">
      <c r="A716" t="s">
        <v>593</v>
      </c>
      <c r="C716" t="s">
        <v>593</v>
      </c>
      <c r="I716" t="s">
        <v>1077</v>
      </c>
      <c r="J716">
        <v>1</v>
      </c>
      <c r="M716" t="s">
        <v>592</v>
      </c>
      <c r="N716">
        <v>1</v>
      </c>
    </row>
    <row r="717" spans="1:14" x14ac:dyDescent="0.25">
      <c r="A717" t="s">
        <v>335</v>
      </c>
      <c r="C717" t="s">
        <v>335</v>
      </c>
      <c r="I717" t="s">
        <v>314</v>
      </c>
      <c r="J717">
        <v>1</v>
      </c>
      <c r="M717" t="s">
        <v>183</v>
      </c>
      <c r="N717">
        <v>1</v>
      </c>
    </row>
    <row r="718" spans="1:14" x14ac:dyDescent="0.25">
      <c r="A718" t="s">
        <v>163</v>
      </c>
      <c r="C718" t="s">
        <v>163</v>
      </c>
      <c r="I718" t="s">
        <v>990</v>
      </c>
      <c r="J718">
        <v>1</v>
      </c>
      <c r="M718" t="s">
        <v>249</v>
      </c>
      <c r="N718">
        <v>1</v>
      </c>
    </row>
    <row r="719" spans="1:14" x14ac:dyDescent="0.25">
      <c r="A719" t="s">
        <v>171</v>
      </c>
      <c r="C719" t="s">
        <v>171</v>
      </c>
      <c r="I719" t="s">
        <v>1001</v>
      </c>
      <c r="J719">
        <v>1</v>
      </c>
      <c r="M719" t="s">
        <v>479</v>
      </c>
      <c r="N719">
        <v>1</v>
      </c>
    </row>
    <row r="720" spans="1:14" x14ac:dyDescent="0.25">
      <c r="A720" t="s">
        <v>473</v>
      </c>
      <c r="C720" t="s">
        <v>473</v>
      </c>
      <c r="I720" t="s">
        <v>998</v>
      </c>
      <c r="J720">
        <v>1</v>
      </c>
      <c r="M720" t="s">
        <v>967</v>
      </c>
      <c r="N720">
        <v>1</v>
      </c>
    </row>
    <row r="721" spans="1:14" x14ac:dyDescent="0.25">
      <c r="A721" t="s">
        <v>173</v>
      </c>
      <c r="C721" t="s">
        <v>173</v>
      </c>
      <c r="I721" t="s">
        <v>164</v>
      </c>
      <c r="J721">
        <v>1</v>
      </c>
      <c r="M721" t="s">
        <v>957</v>
      </c>
      <c r="N721">
        <v>1</v>
      </c>
    </row>
    <row r="722" spans="1:14" x14ac:dyDescent="0.25">
      <c r="A722" t="s">
        <v>594</v>
      </c>
      <c r="C722" t="s">
        <v>594</v>
      </c>
      <c r="I722" t="s">
        <v>899</v>
      </c>
      <c r="J722">
        <v>1</v>
      </c>
      <c r="M722" t="s">
        <v>1062</v>
      </c>
      <c r="N722">
        <v>1</v>
      </c>
    </row>
    <row r="723" spans="1:14" x14ac:dyDescent="0.25">
      <c r="A723" t="s">
        <v>475</v>
      </c>
      <c r="C723" t="s">
        <v>475</v>
      </c>
      <c r="I723" t="s">
        <v>325</v>
      </c>
      <c r="J723">
        <v>1</v>
      </c>
      <c r="M723" t="s">
        <v>496</v>
      </c>
      <c r="N723">
        <v>1</v>
      </c>
    </row>
    <row r="724" spans="1:14" x14ac:dyDescent="0.25">
      <c r="A724" t="s">
        <v>165</v>
      </c>
      <c r="C724" t="s">
        <v>165</v>
      </c>
      <c r="I724" t="s">
        <v>894</v>
      </c>
      <c r="J724">
        <v>1</v>
      </c>
      <c r="M724" t="s">
        <v>508</v>
      </c>
      <c r="N724">
        <v>1</v>
      </c>
    </row>
    <row r="725" spans="1:14" x14ac:dyDescent="0.25">
      <c r="A725" t="s">
        <v>478</v>
      </c>
      <c r="C725" t="s">
        <v>478</v>
      </c>
      <c r="I725" t="s">
        <v>1172</v>
      </c>
      <c r="J725">
        <v>1</v>
      </c>
      <c r="M725" t="s">
        <v>660</v>
      </c>
      <c r="N725">
        <v>1</v>
      </c>
    </row>
    <row r="726" spans="1:14" x14ac:dyDescent="0.25">
      <c r="A726" t="s">
        <v>477</v>
      </c>
      <c r="C726" t="s">
        <v>477</v>
      </c>
      <c r="I726" t="s">
        <v>879</v>
      </c>
      <c r="J726">
        <v>1</v>
      </c>
      <c r="M726" t="s">
        <v>492</v>
      </c>
      <c r="N726">
        <v>1</v>
      </c>
    </row>
    <row r="727" spans="1:14" x14ac:dyDescent="0.25">
      <c r="A727" t="s">
        <v>595</v>
      </c>
      <c r="C727" t="s">
        <v>595</v>
      </c>
      <c r="I727" t="s">
        <v>699</v>
      </c>
      <c r="J727">
        <v>1</v>
      </c>
      <c r="M727" t="s">
        <v>551</v>
      </c>
      <c r="N727">
        <v>1</v>
      </c>
    </row>
    <row r="728" spans="1:14" x14ac:dyDescent="0.25">
      <c r="A728" t="s">
        <v>596</v>
      </c>
      <c r="C728" t="s">
        <v>596</v>
      </c>
      <c r="I728" t="s">
        <v>1005</v>
      </c>
      <c r="J728">
        <v>1</v>
      </c>
      <c r="M728" t="s">
        <v>1143</v>
      </c>
      <c r="N728">
        <v>1</v>
      </c>
    </row>
    <row r="729" spans="1:14" x14ac:dyDescent="0.25">
      <c r="A729" t="s">
        <v>597</v>
      </c>
      <c r="C729" t="s">
        <v>597</v>
      </c>
      <c r="I729" t="s">
        <v>359</v>
      </c>
      <c r="J729">
        <v>1</v>
      </c>
      <c r="M729" t="s">
        <v>1044</v>
      </c>
      <c r="N729">
        <v>1</v>
      </c>
    </row>
    <row r="730" spans="1:14" x14ac:dyDescent="0.25">
      <c r="A730" t="s">
        <v>481</v>
      </c>
      <c r="C730" t="s">
        <v>481</v>
      </c>
      <c r="I730" t="s">
        <v>534</v>
      </c>
      <c r="J730">
        <v>1</v>
      </c>
      <c r="M730" t="s">
        <v>1150</v>
      </c>
      <c r="N730">
        <v>1</v>
      </c>
    </row>
    <row r="731" spans="1:14" x14ac:dyDescent="0.25">
      <c r="A731" t="s">
        <v>481</v>
      </c>
      <c r="C731" t="s">
        <v>481</v>
      </c>
      <c r="I731" t="s">
        <v>261</v>
      </c>
      <c r="J731">
        <v>1</v>
      </c>
      <c r="M731" t="s">
        <v>839</v>
      </c>
      <c r="N731">
        <v>1</v>
      </c>
    </row>
    <row r="732" spans="1:14" x14ac:dyDescent="0.25">
      <c r="A732" t="s">
        <v>597</v>
      </c>
      <c r="C732" t="s">
        <v>597</v>
      </c>
      <c r="I732" t="s">
        <v>572</v>
      </c>
      <c r="J732">
        <v>1</v>
      </c>
      <c r="M732" t="s">
        <v>1096</v>
      </c>
      <c r="N732">
        <v>1</v>
      </c>
    </row>
    <row r="733" spans="1:14" x14ac:dyDescent="0.25">
      <c r="A733" t="s">
        <v>598</v>
      </c>
      <c r="C733" t="s">
        <v>598</v>
      </c>
      <c r="I733" t="s">
        <v>1129</v>
      </c>
      <c r="J733">
        <v>1</v>
      </c>
      <c r="M733" t="s">
        <v>785</v>
      </c>
      <c r="N733">
        <v>1</v>
      </c>
    </row>
    <row r="734" spans="1:14" x14ac:dyDescent="0.25">
      <c r="A734" t="s">
        <v>599</v>
      </c>
      <c r="C734" t="s">
        <v>599</v>
      </c>
      <c r="I734" t="s">
        <v>566</v>
      </c>
      <c r="J734">
        <v>1</v>
      </c>
      <c r="M734" t="s">
        <v>499</v>
      </c>
      <c r="N734">
        <v>1</v>
      </c>
    </row>
    <row r="735" spans="1:14" x14ac:dyDescent="0.25">
      <c r="A735" t="s">
        <v>600</v>
      </c>
      <c r="C735" t="s">
        <v>600</v>
      </c>
      <c r="I735" t="s">
        <v>1738</v>
      </c>
      <c r="J735">
        <v>1</v>
      </c>
      <c r="M735" t="s">
        <v>924</v>
      </c>
      <c r="N735">
        <v>1</v>
      </c>
    </row>
    <row r="736" spans="1:14" x14ac:dyDescent="0.25">
      <c r="A736" t="s">
        <v>601</v>
      </c>
      <c r="C736" t="s">
        <v>601</v>
      </c>
      <c r="I736" t="s">
        <v>893</v>
      </c>
      <c r="J736">
        <v>1</v>
      </c>
      <c r="M736" t="s">
        <v>556</v>
      </c>
      <c r="N736">
        <v>1</v>
      </c>
    </row>
    <row r="737" spans="1:14" x14ac:dyDescent="0.25">
      <c r="A737" t="s">
        <v>602</v>
      </c>
      <c r="C737" t="s">
        <v>602</v>
      </c>
      <c r="I737" t="s">
        <v>844</v>
      </c>
      <c r="J737">
        <v>1</v>
      </c>
      <c r="M737" t="s">
        <v>357</v>
      </c>
      <c r="N737">
        <v>1</v>
      </c>
    </row>
    <row r="738" spans="1:14" x14ac:dyDescent="0.25">
      <c r="A738" t="s">
        <v>484</v>
      </c>
      <c r="C738" t="s">
        <v>484</v>
      </c>
      <c r="I738" t="s">
        <v>936</v>
      </c>
      <c r="J738">
        <v>1</v>
      </c>
      <c r="M738" t="s">
        <v>910</v>
      </c>
      <c r="N738">
        <v>1</v>
      </c>
    </row>
    <row r="739" spans="1:14" x14ac:dyDescent="0.25">
      <c r="A739" t="s">
        <v>364</v>
      </c>
      <c r="C739" t="s">
        <v>364</v>
      </c>
      <c r="I739" t="s">
        <v>942</v>
      </c>
      <c r="J739">
        <v>1</v>
      </c>
      <c r="M739" t="s">
        <v>1155</v>
      </c>
      <c r="N739">
        <v>1</v>
      </c>
    </row>
    <row r="740" spans="1:14" x14ac:dyDescent="0.25">
      <c r="A740" t="s">
        <v>178</v>
      </c>
      <c r="C740" t="s">
        <v>178</v>
      </c>
      <c r="I740" t="s">
        <v>1167</v>
      </c>
      <c r="J740">
        <v>1</v>
      </c>
      <c r="M740" t="s">
        <v>783</v>
      </c>
      <c r="N740">
        <v>1</v>
      </c>
    </row>
    <row r="741" spans="1:14" x14ac:dyDescent="0.25">
      <c r="A741" t="s">
        <v>603</v>
      </c>
      <c r="C741" t="s">
        <v>603</v>
      </c>
      <c r="I741" t="s">
        <v>872</v>
      </c>
      <c r="J741">
        <v>1</v>
      </c>
      <c r="M741" t="s">
        <v>951</v>
      </c>
      <c r="N741">
        <v>1</v>
      </c>
    </row>
    <row r="742" spans="1:14" x14ac:dyDescent="0.25">
      <c r="A742" t="s">
        <v>413</v>
      </c>
      <c r="C742" t="s">
        <v>413</v>
      </c>
      <c r="I742" t="s">
        <v>184</v>
      </c>
      <c r="J742">
        <v>1</v>
      </c>
      <c r="M742" t="s">
        <v>789</v>
      </c>
      <c r="N742">
        <v>1</v>
      </c>
    </row>
    <row r="743" spans="1:14" x14ac:dyDescent="0.25">
      <c r="A743" t="s">
        <v>604</v>
      </c>
      <c r="C743" t="s">
        <v>604</v>
      </c>
      <c r="I743" t="s">
        <v>1739</v>
      </c>
      <c r="J743">
        <v>1</v>
      </c>
      <c r="M743" t="s">
        <v>189</v>
      </c>
      <c r="N743">
        <v>1</v>
      </c>
    </row>
    <row r="744" spans="1:14" x14ac:dyDescent="0.25">
      <c r="A744" t="s">
        <v>605</v>
      </c>
      <c r="C744" t="s">
        <v>605</v>
      </c>
      <c r="I744" t="s">
        <v>1030</v>
      </c>
      <c r="J744">
        <v>1</v>
      </c>
      <c r="M744" t="s">
        <v>416</v>
      </c>
      <c r="N744">
        <v>1</v>
      </c>
    </row>
    <row r="745" spans="1:14" x14ac:dyDescent="0.25">
      <c r="A745" t="s">
        <v>606</v>
      </c>
      <c r="C745" t="s">
        <v>606</v>
      </c>
      <c r="I745" t="s">
        <v>384</v>
      </c>
      <c r="J745">
        <v>1</v>
      </c>
      <c r="M745" t="s">
        <v>561</v>
      </c>
      <c r="N745">
        <v>1</v>
      </c>
    </row>
    <row r="746" spans="1:14" x14ac:dyDescent="0.25">
      <c r="A746" t="s">
        <v>270</v>
      </c>
      <c r="C746" t="s">
        <v>270</v>
      </c>
      <c r="I746" t="s">
        <v>578</v>
      </c>
      <c r="J746">
        <v>1</v>
      </c>
      <c r="M746" t="s">
        <v>718</v>
      </c>
      <c r="N746">
        <v>1</v>
      </c>
    </row>
    <row r="747" spans="1:14" x14ac:dyDescent="0.25">
      <c r="A747" t="s">
        <v>607</v>
      </c>
      <c r="C747" t="s">
        <v>607</v>
      </c>
      <c r="I747" t="s">
        <v>706</v>
      </c>
      <c r="J747">
        <v>1</v>
      </c>
      <c r="M747" t="s">
        <v>668</v>
      </c>
      <c r="N747">
        <v>1</v>
      </c>
    </row>
    <row r="748" spans="1:14" x14ac:dyDescent="0.25">
      <c r="A748" t="s">
        <v>608</v>
      </c>
      <c r="C748" t="s">
        <v>608</v>
      </c>
      <c r="I748" t="s">
        <v>850</v>
      </c>
      <c r="J748">
        <v>1</v>
      </c>
      <c r="M748" t="s">
        <v>493</v>
      </c>
      <c r="N748">
        <v>1</v>
      </c>
    </row>
    <row r="749" spans="1:14" x14ac:dyDescent="0.25">
      <c r="A749" t="s">
        <v>609</v>
      </c>
      <c r="C749" t="s">
        <v>609</v>
      </c>
      <c r="I749" t="s">
        <v>803</v>
      </c>
      <c r="J749">
        <v>1</v>
      </c>
      <c r="M749" t="s">
        <v>609</v>
      </c>
      <c r="N749">
        <v>1</v>
      </c>
    </row>
    <row r="750" spans="1:14" x14ac:dyDescent="0.25">
      <c r="A750" t="s">
        <v>610</v>
      </c>
      <c r="C750" t="s">
        <v>610</v>
      </c>
      <c r="I750" t="s">
        <v>1144</v>
      </c>
      <c r="J750">
        <v>1</v>
      </c>
      <c r="M750" t="s">
        <v>1604</v>
      </c>
      <c r="N750">
        <v>1</v>
      </c>
    </row>
    <row r="751" spans="1:14" x14ac:dyDescent="0.25">
      <c r="A751" t="s">
        <v>611</v>
      </c>
      <c r="C751" t="s">
        <v>611</v>
      </c>
      <c r="I751" t="s">
        <v>822</v>
      </c>
      <c r="J751">
        <v>1</v>
      </c>
      <c r="M751" t="s">
        <v>1153</v>
      </c>
      <c r="N751">
        <v>1</v>
      </c>
    </row>
    <row r="752" spans="1:14" x14ac:dyDescent="0.25">
      <c r="A752" t="s">
        <v>612</v>
      </c>
      <c r="C752" t="s">
        <v>612</v>
      </c>
      <c r="I752" t="s">
        <v>888</v>
      </c>
      <c r="J752">
        <v>1</v>
      </c>
      <c r="M752" t="s">
        <v>1148</v>
      </c>
      <c r="N752">
        <v>1</v>
      </c>
    </row>
    <row r="753" spans="1:14" x14ac:dyDescent="0.25">
      <c r="A753" t="s">
        <v>613</v>
      </c>
      <c r="C753" t="s">
        <v>613</v>
      </c>
      <c r="I753" t="s">
        <v>838</v>
      </c>
      <c r="J753">
        <v>1</v>
      </c>
      <c r="M753" t="s">
        <v>600</v>
      </c>
      <c r="N753">
        <v>1</v>
      </c>
    </row>
    <row r="754" spans="1:14" x14ac:dyDescent="0.25">
      <c r="A754" t="s">
        <v>614</v>
      </c>
      <c r="C754" t="s">
        <v>614</v>
      </c>
      <c r="I754" t="s">
        <v>725</v>
      </c>
      <c r="J754">
        <v>1</v>
      </c>
      <c r="M754" t="s">
        <v>1407</v>
      </c>
      <c r="N754">
        <v>1</v>
      </c>
    </row>
    <row r="755" spans="1:14" x14ac:dyDescent="0.25">
      <c r="A755" t="s">
        <v>615</v>
      </c>
      <c r="C755" t="s">
        <v>615</v>
      </c>
      <c r="I755" t="s">
        <v>593</v>
      </c>
      <c r="J755">
        <v>1</v>
      </c>
      <c r="M755" t="s">
        <v>414</v>
      </c>
      <c r="N755">
        <v>1</v>
      </c>
    </row>
    <row r="756" spans="1:14" x14ac:dyDescent="0.25">
      <c r="A756" t="s">
        <v>364</v>
      </c>
      <c r="C756" t="s">
        <v>364</v>
      </c>
      <c r="I756" t="s">
        <v>538</v>
      </c>
      <c r="J756">
        <v>1</v>
      </c>
      <c r="M756" t="s">
        <v>175</v>
      </c>
      <c r="N756">
        <v>1</v>
      </c>
    </row>
    <row r="757" spans="1:14" x14ac:dyDescent="0.25">
      <c r="A757" t="s">
        <v>288</v>
      </c>
      <c r="C757" t="s">
        <v>288</v>
      </c>
      <c r="I757" t="s">
        <v>1036</v>
      </c>
      <c r="J757">
        <v>1</v>
      </c>
      <c r="M757" t="s">
        <v>340</v>
      </c>
      <c r="N757">
        <v>1</v>
      </c>
    </row>
    <row r="758" spans="1:14" x14ac:dyDescent="0.25">
      <c r="A758" t="s">
        <v>199</v>
      </c>
      <c r="C758" t="s">
        <v>199</v>
      </c>
      <c r="I758" t="s">
        <v>1086</v>
      </c>
      <c r="J758">
        <v>1</v>
      </c>
      <c r="M758" t="s">
        <v>253</v>
      </c>
      <c r="N758">
        <v>1</v>
      </c>
    </row>
    <row r="759" spans="1:14" x14ac:dyDescent="0.25">
      <c r="A759" t="s">
        <v>503</v>
      </c>
      <c r="C759" t="s">
        <v>503</v>
      </c>
      <c r="I759" t="s">
        <v>543</v>
      </c>
      <c r="J759">
        <v>1</v>
      </c>
      <c r="M759" t="s">
        <v>204</v>
      </c>
      <c r="N759">
        <v>1</v>
      </c>
    </row>
    <row r="760" spans="1:14" x14ac:dyDescent="0.25">
      <c r="A760" t="s">
        <v>199</v>
      </c>
      <c r="C760" t="s">
        <v>199</v>
      </c>
      <c r="I760" t="s">
        <v>664</v>
      </c>
      <c r="J760">
        <v>1</v>
      </c>
      <c r="M760" t="s">
        <v>680</v>
      </c>
      <c r="N760">
        <v>1</v>
      </c>
    </row>
    <row r="761" spans="1:14" x14ac:dyDescent="0.25">
      <c r="A761" t="s">
        <v>375</v>
      </c>
      <c r="C761" t="s">
        <v>375</v>
      </c>
      <c r="I761" t="s">
        <v>1003</v>
      </c>
      <c r="J761">
        <v>1</v>
      </c>
      <c r="M761" t="s">
        <v>563</v>
      </c>
      <c r="N761">
        <v>1</v>
      </c>
    </row>
    <row r="762" spans="1:14" x14ac:dyDescent="0.25">
      <c r="A762" t="s">
        <v>616</v>
      </c>
      <c r="C762" t="s">
        <v>616</v>
      </c>
      <c r="I762" t="s">
        <v>666</v>
      </c>
      <c r="J762">
        <v>1</v>
      </c>
      <c r="M762" t="s">
        <v>913</v>
      </c>
      <c r="N762">
        <v>1</v>
      </c>
    </row>
    <row r="763" spans="1:14" x14ac:dyDescent="0.25">
      <c r="A763" t="s">
        <v>617</v>
      </c>
      <c r="C763" t="s">
        <v>617</v>
      </c>
      <c r="I763" t="s">
        <v>268</v>
      </c>
      <c r="J763">
        <v>1</v>
      </c>
      <c r="M763" t="s">
        <v>1145</v>
      </c>
      <c r="N763">
        <v>1</v>
      </c>
    </row>
    <row r="764" spans="1:14" x14ac:dyDescent="0.25">
      <c r="A764" t="s">
        <v>371</v>
      </c>
      <c r="C764" t="s">
        <v>371</v>
      </c>
      <c r="I764" t="s">
        <v>417</v>
      </c>
      <c r="J764">
        <v>1</v>
      </c>
      <c r="M764" t="s">
        <v>1109</v>
      </c>
      <c r="N764">
        <v>1</v>
      </c>
    </row>
    <row r="765" spans="1:14" x14ac:dyDescent="0.25">
      <c r="A765" t="s">
        <v>205</v>
      </c>
      <c r="C765" t="s">
        <v>205</v>
      </c>
      <c r="I765" t="s">
        <v>1740</v>
      </c>
      <c r="J765">
        <v>1</v>
      </c>
      <c r="M765" t="s">
        <v>1234</v>
      </c>
      <c r="N765">
        <v>1</v>
      </c>
    </row>
    <row r="766" spans="1:14" x14ac:dyDescent="0.25">
      <c r="A766" t="s">
        <v>618</v>
      </c>
      <c r="C766" t="s">
        <v>618</v>
      </c>
      <c r="I766" t="s">
        <v>1006</v>
      </c>
      <c r="J766">
        <v>1</v>
      </c>
      <c r="M766" t="s">
        <v>644</v>
      </c>
      <c r="N766">
        <v>1</v>
      </c>
    </row>
    <row r="767" spans="1:14" x14ac:dyDescent="0.25">
      <c r="A767" t="s">
        <v>619</v>
      </c>
      <c r="C767" t="s">
        <v>619</v>
      </c>
      <c r="I767" t="s">
        <v>599</v>
      </c>
      <c r="J767">
        <v>1</v>
      </c>
      <c r="M767" t="s">
        <v>980</v>
      </c>
      <c r="N767">
        <v>1</v>
      </c>
    </row>
    <row r="768" spans="1:14" x14ac:dyDescent="0.25">
      <c r="A768" t="s">
        <v>560</v>
      </c>
      <c r="C768" t="s">
        <v>560</v>
      </c>
      <c r="I768" t="s">
        <v>1114</v>
      </c>
      <c r="J768">
        <v>1</v>
      </c>
      <c r="M768" t="s">
        <v>948</v>
      </c>
      <c r="N768">
        <v>1</v>
      </c>
    </row>
    <row r="769" spans="1:14" x14ac:dyDescent="0.25">
      <c r="A769" t="s">
        <v>212</v>
      </c>
      <c r="C769" t="s">
        <v>212</v>
      </c>
      <c r="I769" t="s">
        <v>435</v>
      </c>
      <c r="J769">
        <v>1</v>
      </c>
      <c r="M769" t="s">
        <v>615</v>
      </c>
      <c r="N769">
        <v>1</v>
      </c>
    </row>
    <row r="770" spans="1:14" x14ac:dyDescent="0.25">
      <c r="A770" t="s">
        <v>509</v>
      </c>
      <c r="C770" t="s">
        <v>509</v>
      </c>
      <c r="I770" t="s">
        <v>604</v>
      </c>
      <c r="J770">
        <v>1</v>
      </c>
      <c r="M770" t="s">
        <v>1274</v>
      </c>
      <c r="N770">
        <v>1</v>
      </c>
    </row>
    <row r="771" spans="1:14" x14ac:dyDescent="0.25">
      <c r="A771" t="s">
        <v>620</v>
      </c>
      <c r="C771" t="s">
        <v>620</v>
      </c>
      <c r="I771" t="s">
        <v>269</v>
      </c>
      <c r="J771">
        <v>1</v>
      </c>
      <c r="M771" t="s">
        <v>653</v>
      </c>
      <c r="N771">
        <v>1</v>
      </c>
    </row>
    <row r="772" spans="1:14" x14ac:dyDescent="0.25">
      <c r="A772" t="s">
        <v>621</v>
      </c>
      <c r="C772" t="s">
        <v>621</v>
      </c>
      <c r="I772" t="s">
        <v>663</v>
      </c>
      <c r="J772">
        <v>1</v>
      </c>
      <c r="M772" t="s">
        <v>906</v>
      </c>
      <c r="N772">
        <v>1</v>
      </c>
    </row>
    <row r="773" spans="1:14" x14ac:dyDescent="0.25">
      <c r="A773" t="s">
        <v>380</v>
      </c>
      <c r="C773" t="s">
        <v>380</v>
      </c>
      <c r="I773" t="s">
        <v>590</v>
      </c>
      <c r="J773">
        <v>1</v>
      </c>
      <c r="M773" t="s">
        <v>1455</v>
      </c>
      <c r="N773">
        <v>1</v>
      </c>
    </row>
    <row r="774" spans="1:14" x14ac:dyDescent="0.25">
      <c r="A774" t="s">
        <v>622</v>
      </c>
      <c r="C774" t="s">
        <v>622</v>
      </c>
      <c r="I774" t="s">
        <v>1105</v>
      </c>
      <c r="J774">
        <v>1</v>
      </c>
      <c r="M774" t="s">
        <v>1028</v>
      </c>
      <c r="N774">
        <v>1</v>
      </c>
    </row>
    <row r="775" spans="1:14" x14ac:dyDescent="0.25">
      <c r="A775" t="s">
        <v>623</v>
      </c>
      <c r="C775" t="s">
        <v>623</v>
      </c>
      <c r="I775" t="s">
        <v>659</v>
      </c>
      <c r="J775">
        <v>1</v>
      </c>
      <c r="M775" t="s">
        <v>788</v>
      </c>
      <c r="N775">
        <v>1</v>
      </c>
    </row>
    <row r="776" spans="1:14" x14ac:dyDescent="0.25">
      <c r="A776" t="s">
        <v>624</v>
      </c>
      <c r="C776" t="s">
        <v>624</v>
      </c>
      <c r="I776" t="s">
        <v>714</v>
      </c>
      <c r="J776">
        <v>1</v>
      </c>
      <c r="M776" t="s">
        <v>1206</v>
      </c>
      <c r="N776">
        <v>1</v>
      </c>
    </row>
    <row r="777" spans="1:14" x14ac:dyDescent="0.25">
      <c r="A777" t="s">
        <v>509</v>
      </c>
      <c r="C777" t="s">
        <v>509</v>
      </c>
      <c r="I777" t="s">
        <v>403</v>
      </c>
      <c r="J777">
        <v>1</v>
      </c>
      <c r="M777" t="s">
        <v>1465</v>
      </c>
      <c r="N777">
        <v>1</v>
      </c>
    </row>
    <row r="778" spans="1:14" x14ac:dyDescent="0.25">
      <c r="A778" t="s">
        <v>625</v>
      </c>
      <c r="C778" t="s">
        <v>625</v>
      </c>
      <c r="I778" t="s">
        <v>1079</v>
      </c>
      <c r="J778">
        <v>1</v>
      </c>
      <c r="M778" t="s">
        <v>1007</v>
      </c>
      <c r="N778">
        <v>1</v>
      </c>
    </row>
    <row r="779" spans="1:14" x14ac:dyDescent="0.25">
      <c r="A779" t="s">
        <v>302</v>
      </c>
      <c r="C779" t="s">
        <v>302</v>
      </c>
      <c r="I779" t="s">
        <v>368</v>
      </c>
      <c r="J779">
        <v>1</v>
      </c>
      <c r="M779" t="s">
        <v>1133</v>
      </c>
      <c r="N779">
        <v>1</v>
      </c>
    </row>
    <row r="780" spans="1:14" x14ac:dyDescent="0.25">
      <c r="A780" t="s">
        <v>626</v>
      </c>
      <c r="C780" t="s">
        <v>626</v>
      </c>
      <c r="I780" t="s">
        <v>559</v>
      </c>
      <c r="J780">
        <v>1</v>
      </c>
      <c r="M780" t="s">
        <v>1532</v>
      </c>
      <c r="N780">
        <v>1</v>
      </c>
    </row>
    <row r="781" spans="1:14" x14ac:dyDescent="0.25">
      <c r="A781" t="s">
        <v>627</v>
      </c>
      <c r="C781" t="s">
        <v>627</v>
      </c>
      <c r="I781" t="s">
        <v>1741</v>
      </c>
      <c r="J781">
        <v>1</v>
      </c>
      <c r="M781" t="s">
        <v>1629</v>
      </c>
      <c r="N781">
        <v>1</v>
      </c>
    </row>
    <row r="782" spans="1:14" x14ac:dyDescent="0.25">
      <c r="A782" t="s">
        <v>232</v>
      </c>
      <c r="C782" t="s">
        <v>232</v>
      </c>
      <c r="I782" t="s">
        <v>201</v>
      </c>
      <c r="J782">
        <v>1</v>
      </c>
      <c r="M782" t="s">
        <v>1023</v>
      </c>
      <c r="N782">
        <v>1</v>
      </c>
    </row>
    <row r="783" spans="1:14" x14ac:dyDescent="0.25">
      <c r="A783" t="s">
        <v>628</v>
      </c>
      <c r="C783" t="s">
        <v>628</v>
      </c>
      <c r="I783" t="s">
        <v>868</v>
      </c>
      <c r="J783">
        <v>1</v>
      </c>
      <c r="M783" t="s">
        <v>1294</v>
      </c>
      <c r="N783">
        <v>1</v>
      </c>
    </row>
    <row r="784" spans="1:14" x14ac:dyDescent="0.25">
      <c r="A784" t="s">
        <v>629</v>
      </c>
      <c r="C784" t="s">
        <v>629</v>
      </c>
      <c r="I784" t="s">
        <v>366</v>
      </c>
      <c r="J784">
        <v>1</v>
      </c>
      <c r="M784" t="s">
        <v>1421</v>
      </c>
      <c r="N784">
        <v>1</v>
      </c>
    </row>
    <row r="785" spans="1:14" x14ac:dyDescent="0.25">
      <c r="A785" t="s">
        <v>630</v>
      </c>
      <c r="C785" t="s">
        <v>630</v>
      </c>
      <c r="I785" t="s">
        <v>1004</v>
      </c>
      <c r="J785">
        <v>1</v>
      </c>
      <c r="M785" t="s">
        <v>580</v>
      </c>
      <c r="N785">
        <v>1</v>
      </c>
    </row>
    <row r="786" spans="1:14" x14ac:dyDescent="0.25">
      <c r="A786" t="s">
        <v>219</v>
      </c>
      <c r="C786" t="s">
        <v>219</v>
      </c>
      <c r="I786" t="s">
        <v>358</v>
      </c>
      <c r="J786">
        <v>1</v>
      </c>
      <c r="M786" t="s">
        <v>1462</v>
      </c>
      <c r="N786">
        <v>1</v>
      </c>
    </row>
    <row r="787" spans="1:14" x14ac:dyDescent="0.25">
      <c r="A787" t="s">
        <v>631</v>
      </c>
      <c r="C787" t="s">
        <v>631</v>
      </c>
      <c r="I787" t="s">
        <v>797</v>
      </c>
      <c r="J787">
        <v>1</v>
      </c>
      <c r="M787" t="s">
        <v>1112</v>
      </c>
      <c r="N787">
        <v>1</v>
      </c>
    </row>
    <row r="788" spans="1:14" x14ac:dyDescent="0.25">
      <c r="A788" t="s">
        <v>449</v>
      </c>
      <c r="C788" t="s">
        <v>449</v>
      </c>
      <c r="I788" t="s">
        <v>1053</v>
      </c>
      <c r="J788">
        <v>1</v>
      </c>
      <c r="M788" t="s">
        <v>1071</v>
      </c>
      <c r="N788">
        <v>1</v>
      </c>
    </row>
    <row r="789" spans="1:14" x14ac:dyDescent="0.25">
      <c r="A789" t="s">
        <v>223</v>
      </c>
      <c r="C789" t="s">
        <v>223</v>
      </c>
      <c r="I789" t="s">
        <v>352</v>
      </c>
      <c r="J789">
        <v>1</v>
      </c>
      <c r="M789" t="s">
        <v>900</v>
      </c>
      <c r="N789">
        <v>1</v>
      </c>
    </row>
    <row r="790" spans="1:14" x14ac:dyDescent="0.25">
      <c r="A790" t="s">
        <v>632</v>
      </c>
      <c r="C790" t="s">
        <v>632</v>
      </c>
      <c r="I790" t="s">
        <v>968</v>
      </c>
      <c r="J790">
        <v>1</v>
      </c>
      <c r="M790" t="s">
        <v>1384</v>
      </c>
      <c r="N790">
        <v>1</v>
      </c>
    </row>
    <row r="791" spans="1:14" x14ac:dyDescent="0.25">
      <c r="A791" t="s">
        <v>308</v>
      </c>
      <c r="C791" t="s">
        <v>308</v>
      </c>
      <c r="I791" t="s">
        <v>252</v>
      </c>
      <c r="J791">
        <v>1</v>
      </c>
      <c r="M791" t="s">
        <v>611</v>
      </c>
      <c r="N791">
        <v>1</v>
      </c>
    </row>
    <row r="792" spans="1:14" x14ac:dyDescent="0.25">
      <c r="A792" t="s">
        <v>225</v>
      </c>
      <c r="C792" t="s">
        <v>225</v>
      </c>
      <c r="I792" t="s">
        <v>1020</v>
      </c>
      <c r="J792">
        <v>1</v>
      </c>
      <c r="M792" t="s">
        <v>1260</v>
      </c>
      <c r="N792">
        <v>1</v>
      </c>
    </row>
    <row r="793" spans="1:14" x14ac:dyDescent="0.25">
      <c r="A793" t="s">
        <v>225</v>
      </c>
      <c r="C793" t="s">
        <v>225</v>
      </c>
      <c r="I793" t="s">
        <v>874</v>
      </c>
      <c r="J793">
        <v>1</v>
      </c>
      <c r="M793" t="s">
        <v>456</v>
      </c>
      <c r="N793">
        <v>1</v>
      </c>
    </row>
    <row r="794" spans="1:14" x14ac:dyDescent="0.25">
      <c r="A794" t="s">
        <v>582</v>
      </c>
      <c r="C794" t="s">
        <v>582</v>
      </c>
      <c r="I794" t="s">
        <v>536</v>
      </c>
      <c r="J794">
        <v>1</v>
      </c>
      <c r="M794" t="s">
        <v>845</v>
      </c>
      <c r="N794">
        <v>1</v>
      </c>
    </row>
    <row r="795" spans="1:14" x14ac:dyDescent="0.25">
      <c r="A795" t="s">
        <v>397</v>
      </c>
      <c r="C795" t="s">
        <v>397</v>
      </c>
      <c r="I795" t="s">
        <v>344</v>
      </c>
      <c r="J795">
        <v>1</v>
      </c>
      <c r="M795" t="s">
        <v>378</v>
      </c>
      <c r="N795">
        <v>1</v>
      </c>
    </row>
    <row r="796" spans="1:14" x14ac:dyDescent="0.25">
      <c r="A796" t="s">
        <v>633</v>
      </c>
      <c r="C796" t="s">
        <v>633</v>
      </c>
      <c r="I796" t="s">
        <v>251</v>
      </c>
      <c r="J796">
        <v>1</v>
      </c>
      <c r="M796" t="s">
        <v>682</v>
      </c>
      <c r="N796">
        <v>1</v>
      </c>
    </row>
    <row r="797" spans="1:14" x14ac:dyDescent="0.25">
      <c r="A797" t="s">
        <v>311</v>
      </c>
      <c r="C797" t="s">
        <v>311</v>
      </c>
      <c r="I797" t="s">
        <v>979</v>
      </c>
      <c r="J797">
        <v>1</v>
      </c>
      <c r="M797" t="s">
        <v>1453</v>
      </c>
      <c r="N797">
        <v>1</v>
      </c>
    </row>
    <row r="798" spans="1:14" x14ac:dyDescent="0.25">
      <c r="A798" t="s">
        <v>218</v>
      </c>
      <c r="C798" t="s">
        <v>218</v>
      </c>
      <c r="I798" t="s">
        <v>406</v>
      </c>
      <c r="J798">
        <v>1</v>
      </c>
      <c r="M798" t="s">
        <v>1090</v>
      </c>
      <c r="N798">
        <v>1</v>
      </c>
    </row>
    <row r="799" spans="1:14" x14ac:dyDescent="0.25">
      <c r="A799" t="s">
        <v>634</v>
      </c>
      <c r="C799" t="s">
        <v>634</v>
      </c>
      <c r="I799" t="s">
        <v>823</v>
      </c>
      <c r="J799">
        <v>1</v>
      </c>
      <c r="M799" t="s">
        <v>1479</v>
      </c>
      <c r="N799">
        <v>1</v>
      </c>
    </row>
    <row r="800" spans="1:14" x14ac:dyDescent="0.25">
      <c r="A800" t="s">
        <v>635</v>
      </c>
      <c r="C800" t="s">
        <v>635</v>
      </c>
      <c r="I800" t="s">
        <v>973</v>
      </c>
      <c r="J800">
        <v>1</v>
      </c>
      <c r="M800" t="s">
        <v>1454</v>
      </c>
      <c r="N800">
        <v>1</v>
      </c>
    </row>
    <row r="801" spans="1:14" x14ac:dyDescent="0.25">
      <c r="A801" t="s">
        <v>230</v>
      </c>
      <c r="C801" t="s">
        <v>230</v>
      </c>
      <c r="I801" t="s">
        <v>1011</v>
      </c>
      <c r="J801">
        <v>1</v>
      </c>
      <c r="M801" t="s">
        <v>568</v>
      </c>
      <c r="N801">
        <v>1</v>
      </c>
    </row>
    <row r="802" spans="1:14" x14ac:dyDescent="0.25">
      <c r="A802" t="s">
        <v>636</v>
      </c>
      <c r="C802" t="s">
        <v>636</v>
      </c>
      <c r="I802" t="s">
        <v>841</v>
      </c>
      <c r="J802">
        <v>1</v>
      </c>
      <c r="M802" t="s">
        <v>1073</v>
      </c>
      <c r="N802">
        <v>1</v>
      </c>
    </row>
    <row r="803" spans="1:14" x14ac:dyDescent="0.25">
      <c r="A803" t="s">
        <v>637</v>
      </c>
      <c r="C803" t="s">
        <v>637</v>
      </c>
      <c r="I803" t="s">
        <v>870</v>
      </c>
      <c r="J803">
        <v>1</v>
      </c>
      <c r="M803" t="s">
        <v>573</v>
      </c>
      <c r="N803">
        <v>1</v>
      </c>
    </row>
    <row r="804" spans="1:14" x14ac:dyDescent="0.25">
      <c r="A804" t="s">
        <v>311</v>
      </c>
      <c r="C804" t="s">
        <v>311</v>
      </c>
      <c r="I804" t="s">
        <v>722</v>
      </c>
      <c r="J804">
        <v>1</v>
      </c>
      <c r="M804" t="s">
        <v>1222</v>
      </c>
      <c r="N804">
        <v>1</v>
      </c>
    </row>
    <row r="805" spans="1:14" x14ac:dyDescent="0.25">
      <c r="A805" t="s">
        <v>466</v>
      </c>
      <c r="C805" t="s">
        <v>466</v>
      </c>
      <c r="I805" t="s">
        <v>581</v>
      </c>
      <c r="J805">
        <v>1</v>
      </c>
      <c r="M805" t="s">
        <v>1468</v>
      </c>
      <c r="N805">
        <v>1</v>
      </c>
    </row>
    <row r="806" spans="1:14" x14ac:dyDescent="0.25">
      <c r="A806" t="s">
        <v>638</v>
      </c>
      <c r="C806" t="s">
        <v>638</v>
      </c>
      <c r="I806" t="s">
        <v>1031</v>
      </c>
      <c r="J806">
        <v>1</v>
      </c>
      <c r="M806" t="s">
        <v>1132</v>
      </c>
      <c r="N806">
        <v>1</v>
      </c>
    </row>
    <row r="807" spans="1:14" x14ac:dyDescent="0.25">
      <c r="A807" t="s">
        <v>517</v>
      </c>
      <c r="C807" t="s">
        <v>517</v>
      </c>
      <c r="I807" t="s">
        <v>883</v>
      </c>
      <c r="J807">
        <v>1</v>
      </c>
      <c r="M807" t="s">
        <v>1019</v>
      </c>
      <c r="N807">
        <v>1</v>
      </c>
    </row>
    <row r="808" spans="1:14" x14ac:dyDescent="0.25">
      <c r="A808" t="s">
        <v>224</v>
      </c>
      <c r="C808" t="s">
        <v>224</v>
      </c>
      <c r="I808" t="s">
        <v>949</v>
      </c>
      <c r="J808">
        <v>1</v>
      </c>
      <c r="M808" t="s">
        <v>830</v>
      </c>
      <c r="N808">
        <v>1</v>
      </c>
    </row>
    <row r="809" spans="1:14" x14ac:dyDescent="0.25">
      <c r="A809" t="s">
        <v>462</v>
      </c>
      <c r="C809" t="s">
        <v>462</v>
      </c>
      <c r="I809" t="s">
        <v>341</v>
      </c>
      <c r="J809">
        <v>1</v>
      </c>
      <c r="M809" t="s">
        <v>274</v>
      </c>
      <c r="N809">
        <v>1</v>
      </c>
    </row>
    <row r="810" spans="1:14" x14ac:dyDescent="0.25">
      <c r="A810" t="s">
        <v>639</v>
      </c>
      <c r="C810" t="s">
        <v>639</v>
      </c>
      <c r="I810" t="s">
        <v>276</v>
      </c>
      <c r="J810">
        <v>1</v>
      </c>
      <c r="M810" t="s">
        <v>1142</v>
      </c>
      <c r="N810">
        <v>1</v>
      </c>
    </row>
    <row r="811" spans="1:14" x14ac:dyDescent="0.25">
      <c r="A811" t="s">
        <v>323</v>
      </c>
      <c r="C811" t="s">
        <v>323</v>
      </c>
      <c r="I811" t="s">
        <v>283</v>
      </c>
      <c r="J811">
        <v>1</v>
      </c>
      <c r="M811" t="s">
        <v>901</v>
      </c>
      <c r="N811">
        <v>1</v>
      </c>
    </row>
    <row r="812" spans="1:14" x14ac:dyDescent="0.25">
      <c r="A812" t="s">
        <v>640</v>
      </c>
      <c r="C812" t="s">
        <v>640</v>
      </c>
      <c r="I812" t="s">
        <v>929</v>
      </c>
      <c r="J812">
        <v>1</v>
      </c>
      <c r="M812" t="s">
        <v>1147</v>
      </c>
      <c r="N812">
        <v>1</v>
      </c>
    </row>
    <row r="813" spans="1:14" x14ac:dyDescent="0.25">
      <c r="A813" t="s">
        <v>468</v>
      </c>
      <c r="C813" t="s">
        <v>468</v>
      </c>
      <c r="I813" t="s">
        <v>562</v>
      </c>
      <c r="J813">
        <v>1</v>
      </c>
      <c r="M813" t="s">
        <v>835</v>
      </c>
      <c r="N813">
        <v>1</v>
      </c>
    </row>
    <row r="814" spans="1:14" x14ac:dyDescent="0.25">
      <c r="A814" t="s">
        <v>397</v>
      </c>
      <c r="C814" t="s">
        <v>397</v>
      </c>
      <c r="I814" t="s">
        <v>881</v>
      </c>
      <c r="J814">
        <v>1</v>
      </c>
      <c r="M814" t="s">
        <v>618</v>
      </c>
      <c r="N814">
        <v>1</v>
      </c>
    </row>
    <row r="815" spans="1:14" x14ac:dyDescent="0.25">
      <c r="A815" t="s">
        <v>467</v>
      </c>
      <c r="C815" t="s">
        <v>467</v>
      </c>
      <c r="I815" t="s">
        <v>1046</v>
      </c>
      <c r="J815">
        <v>1</v>
      </c>
      <c r="M815" t="s">
        <v>897</v>
      </c>
      <c r="N815">
        <v>1</v>
      </c>
    </row>
    <row r="816" spans="1:14" x14ac:dyDescent="0.25">
      <c r="A816" t="s">
        <v>520</v>
      </c>
      <c r="C816" t="s">
        <v>520</v>
      </c>
      <c r="I816" t="s">
        <v>1123</v>
      </c>
      <c r="J816">
        <v>1</v>
      </c>
      <c r="M816" t="s">
        <v>1140</v>
      </c>
      <c r="N816">
        <v>1</v>
      </c>
    </row>
    <row r="817" spans="1:14" x14ac:dyDescent="0.25">
      <c r="A817" t="s">
        <v>245</v>
      </c>
      <c r="C817" t="s">
        <v>245</v>
      </c>
      <c r="I817" t="s">
        <v>1049</v>
      </c>
      <c r="J817">
        <v>1</v>
      </c>
      <c r="M817" t="s">
        <v>978</v>
      </c>
      <c r="N817">
        <v>1</v>
      </c>
    </row>
    <row r="818" spans="1:14" x14ac:dyDescent="0.25">
      <c r="A818" t="s">
        <v>463</v>
      </c>
      <c r="C818" t="s">
        <v>463</v>
      </c>
      <c r="I818" t="s">
        <v>426</v>
      </c>
      <c r="J818">
        <v>1</v>
      </c>
      <c r="M818" t="s">
        <v>445</v>
      </c>
      <c r="N818">
        <v>1</v>
      </c>
    </row>
    <row r="819" spans="1:14" x14ac:dyDescent="0.25">
      <c r="A819" t="s">
        <v>236</v>
      </c>
      <c r="C819" t="s">
        <v>236</v>
      </c>
      <c r="I819" t="s">
        <v>925</v>
      </c>
      <c r="J819">
        <v>1</v>
      </c>
      <c r="M819" t="s">
        <v>1106</v>
      </c>
      <c r="N819">
        <v>1</v>
      </c>
    </row>
    <row r="820" spans="1:14" x14ac:dyDescent="0.25">
      <c r="A820" t="s">
        <v>467</v>
      </c>
      <c r="C820" t="s">
        <v>467</v>
      </c>
      <c r="I820" t="s">
        <v>704</v>
      </c>
      <c r="J820">
        <v>1</v>
      </c>
      <c r="M820" t="s">
        <v>692</v>
      </c>
      <c r="N820">
        <v>1</v>
      </c>
    </row>
    <row r="821" spans="1:14" x14ac:dyDescent="0.25">
      <c r="A821" t="s">
        <v>467</v>
      </c>
      <c r="C821" t="s">
        <v>467</v>
      </c>
      <c r="I821" t="s">
        <v>922</v>
      </c>
      <c r="J821">
        <v>1</v>
      </c>
      <c r="M821" t="s">
        <v>497</v>
      </c>
      <c r="N821">
        <v>1</v>
      </c>
    </row>
    <row r="822" spans="1:14" x14ac:dyDescent="0.25">
      <c r="A822" t="s">
        <v>451</v>
      </c>
      <c r="C822" t="s">
        <v>451</v>
      </c>
      <c r="I822" t="s">
        <v>1175</v>
      </c>
      <c r="J822">
        <v>1</v>
      </c>
      <c r="M822" t="s">
        <v>1067</v>
      </c>
      <c r="N822">
        <v>1</v>
      </c>
    </row>
    <row r="823" spans="1:14" x14ac:dyDescent="0.25">
      <c r="A823" t="s">
        <v>328</v>
      </c>
      <c r="C823" t="s">
        <v>328</v>
      </c>
      <c r="I823" t="s">
        <v>904</v>
      </c>
      <c r="J823">
        <v>1</v>
      </c>
      <c r="M823" t="s">
        <v>854</v>
      </c>
      <c r="N823">
        <v>1</v>
      </c>
    </row>
    <row r="824" spans="1:14" x14ac:dyDescent="0.25">
      <c r="A824" t="s">
        <v>467</v>
      </c>
      <c r="C824" t="s">
        <v>467</v>
      </c>
      <c r="I824" t="s">
        <v>794</v>
      </c>
      <c r="J824">
        <v>1</v>
      </c>
      <c r="M824" t="s">
        <v>1048</v>
      </c>
      <c r="N824">
        <v>1</v>
      </c>
    </row>
    <row r="825" spans="1:14" x14ac:dyDescent="0.25">
      <c r="A825" t="s">
        <v>641</v>
      </c>
      <c r="C825" t="s">
        <v>641</v>
      </c>
      <c r="I825" t="s">
        <v>1110</v>
      </c>
      <c r="J825">
        <v>1</v>
      </c>
      <c r="M825" t="s">
        <v>1094</v>
      </c>
      <c r="N825">
        <v>1</v>
      </c>
    </row>
    <row r="826" spans="1:14" x14ac:dyDescent="0.25">
      <c r="A826" t="s">
        <v>337</v>
      </c>
      <c r="C826" t="s">
        <v>337</v>
      </c>
      <c r="I826" t="s">
        <v>193</v>
      </c>
      <c r="J826">
        <v>1</v>
      </c>
      <c r="M826" t="s">
        <v>820</v>
      </c>
      <c r="N826">
        <v>1</v>
      </c>
    </row>
    <row r="827" spans="1:14" x14ac:dyDescent="0.25">
      <c r="A827" t="s">
        <v>1590</v>
      </c>
      <c r="C827" t="s">
        <v>1590</v>
      </c>
      <c r="I827" t="s">
        <v>855</v>
      </c>
      <c r="J827">
        <v>1</v>
      </c>
      <c r="M827" t="s">
        <v>1097</v>
      </c>
      <c r="N827">
        <v>1</v>
      </c>
    </row>
    <row r="828" spans="1:14" x14ac:dyDescent="0.25">
      <c r="A828" t="s">
        <v>1590</v>
      </c>
      <c r="C828" t="s">
        <v>1590</v>
      </c>
      <c r="I828" t="s">
        <v>920</v>
      </c>
      <c r="J828">
        <v>1</v>
      </c>
      <c r="M828" t="s">
        <v>1742</v>
      </c>
      <c r="N828">
        <v>1</v>
      </c>
    </row>
    <row r="829" spans="1:14" x14ac:dyDescent="0.25">
      <c r="A829" t="s">
        <v>644</v>
      </c>
      <c r="C829" t="s">
        <v>644</v>
      </c>
      <c r="I829" t="s">
        <v>1069</v>
      </c>
      <c r="J829">
        <v>1</v>
      </c>
      <c r="M829" t="s">
        <v>1612</v>
      </c>
      <c r="N829">
        <v>1</v>
      </c>
    </row>
    <row r="830" spans="1:14" x14ac:dyDescent="0.25">
      <c r="A830" t="s">
        <v>645</v>
      </c>
      <c r="C830" t="s">
        <v>645</v>
      </c>
      <c r="I830" t="s">
        <v>389</v>
      </c>
      <c r="J830">
        <v>1</v>
      </c>
      <c r="M830" t="s">
        <v>544</v>
      </c>
      <c r="N830">
        <v>1</v>
      </c>
    </row>
    <row r="831" spans="1:14" x14ac:dyDescent="0.25">
      <c r="A831" t="s">
        <v>410</v>
      </c>
      <c r="C831" t="s">
        <v>410</v>
      </c>
      <c r="I831" t="s">
        <v>437</v>
      </c>
      <c r="J831">
        <v>1</v>
      </c>
      <c r="M831" t="s">
        <v>790</v>
      </c>
      <c r="N831">
        <v>1</v>
      </c>
    </row>
    <row r="832" spans="1:14" x14ac:dyDescent="0.25">
      <c r="A832" t="s">
        <v>161</v>
      </c>
      <c r="C832" t="s">
        <v>161</v>
      </c>
      <c r="I832" t="s">
        <v>196</v>
      </c>
      <c r="J832">
        <v>1</v>
      </c>
      <c r="M832" t="s">
        <v>423</v>
      </c>
      <c r="N832">
        <v>1</v>
      </c>
    </row>
    <row r="833" spans="1:14" x14ac:dyDescent="0.25">
      <c r="A833" t="s">
        <v>646</v>
      </c>
      <c r="C833" t="s">
        <v>646</v>
      </c>
      <c r="I833" t="s">
        <v>1043</v>
      </c>
      <c r="J833">
        <v>1</v>
      </c>
      <c r="M833" t="s">
        <v>972</v>
      </c>
      <c r="N833">
        <v>1</v>
      </c>
    </row>
    <row r="834" spans="1:14" x14ac:dyDescent="0.25">
      <c r="A834" t="s">
        <v>335</v>
      </c>
      <c r="C834" t="s">
        <v>335</v>
      </c>
      <c r="I834" t="s">
        <v>814</v>
      </c>
      <c r="J834">
        <v>1</v>
      </c>
      <c r="M834" t="s">
        <v>1610</v>
      </c>
      <c r="N834">
        <v>1</v>
      </c>
    </row>
    <row r="835" spans="1:14" x14ac:dyDescent="0.25">
      <c r="A835" t="s">
        <v>412</v>
      </c>
      <c r="C835" t="s">
        <v>412</v>
      </c>
      <c r="I835" t="s">
        <v>501</v>
      </c>
      <c r="J835">
        <v>1</v>
      </c>
      <c r="M835" t="s">
        <v>657</v>
      </c>
      <c r="N835">
        <v>1</v>
      </c>
    </row>
    <row r="836" spans="1:14" x14ac:dyDescent="0.25">
      <c r="A836" t="s">
        <v>165</v>
      </c>
      <c r="C836" t="s">
        <v>165</v>
      </c>
      <c r="I836" t="s">
        <v>970</v>
      </c>
      <c r="J836">
        <v>1</v>
      </c>
      <c r="M836" t="s">
        <v>447</v>
      </c>
      <c r="N836">
        <v>1</v>
      </c>
    </row>
    <row r="837" spans="1:14" x14ac:dyDescent="0.25">
      <c r="A837" t="s">
        <v>647</v>
      </c>
      <c r="C837" t="s">
        <v>647</v>
      </c>
      <c r="I837" t="s">
        <v>800</v>
      </c>
      <c r="J837">
        <v>1</v>
      </c>
      <c r="M837" t="s">
        <v>1743</v>
      </c>
      <c r="N837">
        <v>1</v>
      </c>
    </row>
    <row r="838" spans="1:14" x14ac:dyDescent="0.25">
      <c r="A838" t="s">
        <v>163</v>
      </c>
      <c r="C838" t="s">
        <v>163</v>
      </c>
      <c r="I838" t="s">
        <v>866</v>
      </c>
      <c r="J838">
        <v>1</v>
      </c>
      <c r="M838" t="s">
        <v>190</v>
      </c>
      <c r="N838">
        <v>1</v>
      </c>
    </row>
    <row r="839" spans="1:14" x14ac:dyDescent="0.25">
      <c r="A839" t="s">
        <v>648</v>
      </c>
      <c r="C839" t="s">
        <v>648</v>
      </c>
      <c r="I839" t="s">
        <v>1022</v>
      </c>
      <c r="J839">
        <v>1</v>
      </c>
      <c r="M839" t="s">
        <v>991</v>
      </c>
      <c r="N839">
        <v>1</v>
      </c>
    </row>
    <row r="840" spans="1:14" x14ac:dyDescent="0.25">
      <c r="A840" t="s">
        <v>649</v>
      </c>
      <c r="C840" t="s">
        <v>649</v>
      </c>
      <c r="I840" t="s">
        <v>988</v>
      </c>
      <c r="J840">
        <v>1</v>
      </c>
      <c r="M840" t="s">
        <v>943</v>
      </c>
      <c r="N840">
        <v>1</v>
      </c>
    </row>
    <row r="841" spans="1:14" x14ac:dyDescent="0.25">
      <c r="A841" t="s">
        <v>650</v>
      </c>
      <c r="C841" t="s">
        <v>650</v>
      </c>
      <c r="I841" t="s">
        <v>795</v>
      </c>
      <c r="J841">
        <v>1</v>
      </c>
      <c r="M841" t="s">
        <v>1056</v>
      </c>
      <c r="N841">
        <v>1</v>
      </c>
    </row>
    <row r="842" spans="1:14" x14ac:dyDescent="0.25">
      <c r="A842" t="s">
        <v>475</v>
      </c>
      <c r="C842" t="s">
        <v>475</v>
      </c>
      <c r="I842" t="s">
        <v>836</v>
      </c>
      <c r="J842">
        <v>1</v>
      </c>
      <c r="M842" t="s">
        <v>631</v>
      </c>
      <c r="N842">
        <v>1</v>
      </c>
    </row>
    <row r="843" spans="1:14" x14ac:dyDescent="0.25">
      <c r="A843" t="s">
        <v>598</v>
      </c>
      <c r="C843" t="s">
        <v>598</v>
      </c>
      <c r="I843" t="s">
        <v>433</v>
      </c>
      <c r="J843">
        <v>1</v>
      </c>
      <c r="M843" t="s">
        <v>667</v>
      </c>
      <c r="N843">
        <v>1</v>
      </c>
    </row>
    <row r="844" spans="1:14" x14ac:dyDescent="0.25">
      <c r="A844" t="s">
        <v>651</v>
      </c>
      <c r="C844" t="s">
        <v>651</v>
      </c>
      <c r="I844" t="s">
        <v>297</v>
      </c>
      <c r="J844">
        <v>1</v>
      </c>
      <c r="M844" t="s">
        <v>1146</v>
      </c>
      <c r="N844">
        <v>1</v>
      </c>
    </row>
    <row r="845" spans="1:14" x14ac:dyDescent="0.25">
      <c r="A845" t="s">
        <v>477</v>
      </c>
      <c r="C845" t="s">
        <v>477</v>
      </c>
      <c r="I845" t="s">
        <v>926</v>
      </c>
      <c r="J845">
        <v>1</v>
      </c>
      <c r="M845" t="s">
        <v>489</v>
      </c>
      <c r="N845">
        <v>1</v>
      </c>
    </row>
    <row r="846" spans="1:14" x14ac:dyDescent="0.25">
      <c r="A846" t="s">
        <v>652</v>
      </c>
      <c r="C846" t="s">
        <v>652</v>
      </c>
      <c r="I846" t="s">
        <v>1041</v>
      </c>
      <c r="J846">
        <v>1</v>
      </c>
      <c r="M846" t="s">
        <v>419</v>
      </c>
      <c r="N846">
        <v>1</v>
      </c>
    </row>
    <row r="847" spans="1:14" x14ac:dyDescent="0.25">
      <c r="A847" t="s">
        <v>653</v>
      </c>
      <c r="C847" t="s">
        <v>653</v>
      </c>
      <c r="I847" t="s">
        <v>1070</v>
      </c>
      <c r="J847">
        <v>1</v>
      </c>
      <c r="M847" t="s">
        <v>1744</v>
      </c>
      <c r="N847">
        <v>1</v>
      </c>
    </row>
    <row r="848" spans="1:14" x14ac:dyDescent="0.25">
      <c r="A848" t="s">
        <v>654</v>
      </c>
      <c r="C848" t="s">
        <v>654</v>
      </c>
      <c r="I848" t="s">
        <v>909</v>
      </c>
      <c r="J848">
        <v>1</v>
      </c>
      <c r="M848" t="s">
        <v>1058</v>
      </c>
      <c r="N848">
        <v>1</v>
      </c>
    </row>
    <row r="849" spans="1:14" x14ac:dyDescent="0.25">
      <c r="A849" t="s">
        <v>182</v>
      </c>
      <c r="C849" t="s">
        <v>182</v>
      </c>
      <c r="I849" t="s">
        <v>1014</v>
      </c>
      <c r="J849">
        <v>1</v>
      </c>
      <c r="M849" t="s">
        <v>490</v>
      </c>
      <c r="N849">
        <v>1</v>
      </c>
    </row>
    <row r="850" spans="1:14" x14ac:dyDescent="0.25">
      <c r="A850" t="s">
        <v>655</v>
      </c>
      <c r="C850" t="s">
        <v>655</v>
      </c>
      <c r="I850" t="s">
        <v>300</v>
      </c>
      <c r="J850">
        <v>1</v>
      </c>
      <c r="M850" t="s">
        <v>784</v>
      </c>
      <c r="N850">
        <v>1</v>
      </c>
    </row>
    <row r="851" spans="1:14" x14ac:dyDescent="0.25">
      <c r="A851" t="s">
        <v>531</v>
      </c>
      <c r="C851" t="s">
        <v>531</v>
      </c>
      <c r="I851" t="s">
        <v>613</v>
      </c>
      <c r="J851">
        <v>1</v>
      </c>
      <c r="M851" t="s">
        <v>1272</v>
      </c>
      <c r="N851">
        <v>1</v>
      </c>
    </row>
    <row r="852" spans="1:14" x14ac:dyDescent="0.25">
      <c r="A852" t="s">
        <v>475</v>
      </c>
      <c r="C852" t="s">
        <v>475</v>
      </c>
      <c r="I852" t="s">
        <v>1085</v>
      </c>
      <c r="J852">
        <v>1</v>
      </c>
      <c r="M852" t="s">
        <v>824</v>
      </c>
      <c r="N852">
        <v>1</v>
      </c>
    </row>
    <row r="853" spans="1:14" x14ac:dyDescent="0.25">
      <c r="A853" t="s">
        <v>656</v>
      </c>
      <c r="C853" t="s">
        <v>656</v>
      </c>
      <c r="I853" t="s">
        <v>849</v>
      </c>
      <c r="J853">
        <v>1</v>
      </c>
      <c r="M853" t="s">
        <v>610</v>
      </c>
      <c r="N853">
        <v>1</v>
      </c>
    </row>
    <row r="854" spans="1:14" x14ac:dyDescent="0.25">
      <c r="A854" t="s">
        <v>657</v>
      </c>
      <c r="C854" t="s">
        <v>657</v>
      </c>
      <c r="I854" t="s">
        <v>1015</v>
      </c>
      <c r="J854">
        <v>1</v>
      </c>
      <c r="M854" t="s">
        <v>1244</v>
      </c>
      <c r="N854">
        <v>1</v>
      </c>
    </row>
    <row r="855" spans="1:14" x14ac:dyDescent="0.25">
      <c r="A855" t="s">
        <v>174</v>
      </c>
      <c r="C855" t="s">
        <v>174</v>
      </c>
      <c r="I855" t="s">
        <v>809</v>
      </c>
      <c r="J855">
        <v>1</v>
      </c>
      <c r="M855" t="s">
        <v>1029</v>
      </c>
      <c r="N855">
        <v>1</v>
      </c>
    </row>
    <row r="856" spans="1:14" x14ac:dyDescent="0.25">
      <c r="A856" t="s">
        <v>597</v>
      </c>
      <c r="C856" t="s">
        <v>597</v>
      </c>
      <c r="I856" t="s">
        <v>806</v>
      </c>
      <c r="J856">
        <v>1</v>
      </c>
      <c r="M856" t="s">
        <v>1083</v>
      </c>
      <c r="N856">
        <v>1</v>
      </c>
    </row>
    <row r="857" spans="1:14" x14ac:dyDescent="0.25">
      <c r="A857" t="s">
        <v>658</v>
      </c>
      <c r="C857" t="s">
        <v>658</v>
      </c>
      <c r="I857" t="s">
        <v>720</v>
      </c>
      <c r="J857">
        <v>1</v>
      </c>
      <c r="M857" t="s">
        <v>1439</v>
      </c>
      <c r="N857">
        <v>1</v>
      </c>
    </row>
    <row r="858" spans="1:14" x14ac:dyDescent="0.25">
      <c r="A858" t="s">
        <v>659</v>
      </c>
      <c r="C858" t="s">
        <v>659</v>
      </c>
      <c r="I858" t="s">
        <v>349</v>
      </c>
      <c r="J858">
        <v>1</v>
      </c>
      <c r="M858" t="s">
        <v>1745</v>
      </c>
      <c r="N858">
        <v>1</v>
      </c>
    </row>
    <row r="859" spans="1:14" x14ac:dyDescent="0.25">
      <c r="A859" t="s">
        <v>660</v>
      </c>
      <c r="C859" t="s">
        <v>660</v>
      </c>
      <c r="I859" t="s">
        <v>318</v>
      </c>
      <c r="J859">
        <v>1</v>
      </c>
      <c r="M859" t="s">
        <v>648</v>
      </c>
      <c r="N859">
        <v>1</v>
      </c>
    </row>
    <row r="860" spans="1:14" x14ac:dyDescent="0.25">
      <c r="A860" t="s">
        <v>661</v>
      </c>
      <c r="C860" t="s">
        <v>661</v>
      </c>
      <c r="I860" t="s">
        <v>1130</v>
      </c>
      <c r="J860">
        <v>1</v>
      </c>
      <c r="M860" t="s">
        <v>1116</v>
      </c>
      <c r="N860">
        <v>1</v>
      </c>
    </row>
    <row r="861" spans="1:14" x14ac:dyDescent="0.25">
      <c r="A861" t="s">
        <v>662</v>
      </c>
      <c r="C861" t="s">
        <v>662</v>
      </c>
      <c r="I861" t="s">
        <v>1037</v>
      </c>
      <c r="J861">
        <v>1</v>
      </c>
      <c r="M861" t="s">
        <v>1158</v>
      </c>
      <c r="N861">
        <v>1</v>
      </c>
    </row>
    <row r="862" spans="1:14" x14ac:dyDescent="0.25">
      <c r="A862" t="s">
        <v>663</v>
      </c>
      <c r="C862" t="s">
        <v>663</v>
      </c>
      <c r="I862" t="s">
        <v>162</v>
      </c>
      <c r="J862">
        <v>1</v>
      </c>
      <c r="M862" t="s">
        <v>277</v>
      </c>
      <c r="N862">
        <v>1</v>
      </c>
    </row>
    <row r="863" spans="1:14" x14ac:dyDescent="0.25">
      <c r="A863" t="s">
        <v>664</v>
      </c>
      <c r="C863" t="s">
        <v>664</v>
      </c>
      <c r="I863" t="s">
        <v>853</v>
      </c>
      <c r="J863">
        <v>1</v>
      </c>
      <c r="M863" t="s">
        <v>1463</v>
      </c>
      <c r="N863">
        <v>1</v>
      </c>
    </row>
    <row r="864" spans="1:14" x14ac:dyDescent="0.25">
      <c r="A864" t="s">
        <v>665</v>
      </c>
      <c r="C864" t="s">
        <v>665</v>
      </c>
      <c r="I864" t="s">
        <v>791</v>
      </c>
      <c r="J864">
        <v>1</v>
      </c>
      <c r="M864" t="s">
        <v>1045</v>
      </c>
      <c r="N864">
        <v>1</v>
      </c>
    </row>
    <row r="865" spans="1:14" x14ac:dyDescent="0.25">
      <c r="A865" t="s">
        <v>666</v>
      </c>
      <c r="C865" t="s">
        <v>666</v>
      </c>
      <c r="I865" t="s">
        <v>1746</v>
      </c>
      <c r="J865">
        <v>1</v>
      </c>
      <c r="M865" t="s">
        <v>911</v>
      </c>
      <c r="N865">
        <v>1</v>
      </c>
    </row>
    <row r="866" spans="1:14" x14ac:dyDescent="0.25">
      <c r="A866" t="s">
        <v>667</v>
      </c>
      <c r="C866" t="s">
        <v>667</v>
      </c>
      <c r="I866" t="s">
        <v>937</v>
      </c>
      <c r="J866">
        <v>1</v>
      </c>
      <c r="M866" t="s">
        <v>601</v>
      </c>
      <c r="N866">
        <v>1</v>
      </c>
    </row>
    <row r="867" spans="1:14" x14ac:dyDescent="0.25">
      <c r="A867" t="s">
        <v>668</v>
      </c>
      <c r="C867" t="s">
        <v>668</v>
      </c>
      <c r="I867" t="s">
        <v>1017</v>
      </c>
      <c r="J867">
        <v>1</v>
      </c>
      <c r="M867" t="s">
        <v>976</v>
      </c>
      <c r="N867">
        <v>1</v>
      </c>
    </row>
    <row r="868" spans="1:14" x14ac:dyDescent="0.25">
      <c r="A868" t="s">
        <v>669</v>
      </c>
      <c r="C868" t="s">
        <v>669</v>
      </c>
      <c r="I868" t="s">
        <v>1747</v>
      </c>
      <c r="J868">
        <v>1</v>
      </c>
      <c r="M868" t="s">
        <v>1128</v>
      </c>
      <c r="N868">
        <v>1</v>
      </c>
    </row>
    <row r="869" spans="1:14" x14ac:dyDescent="0.25">
      <c r="A869" t="s">
        <v>670</v>
      </c>
      <c r="C869" t="s">
        <v>670</v>
      </c>
      <c r="I869" t="s">
        <v>898</v>
      </c>
      <c r="J869">
        <v>1</v>
      </c>
      <c r="M869" t="s">
        <v>815</v>
      </c>
      <c r="N869">
        <v>1</v>
      </c>
    </row>
    <row r="870" spans="1:14" x14ac:dyDescent="0.25">
      <c r="A870" t="s">
        <v>547</v>
      </c>
      <c r="C870" t="s">
        <v>547</v>
      </c>
      <c r="I870" t="s">
        <v>392</v>
      </c>
      <c r="J870">
        <v>1</v>
      </c>
      <c r="M870" t="s">
        <v>1126</v>
      </c>
      <c r="N870">
        <v>1</v>
      </c>
    </row>
    <row r="871" spans="1:14" x14ac:dyDescent="0.25">
      <c r="A871" t="s">
        <v>671</v>
      </c>
      <c r="C871" t="s">
        <v>671</v>
      </c>
      <c r="I871" t="s">
        <v>983</v>
      </c>
      <c r="J871">
        <v>1</v>
      </c>
      <c r="M871" t="s">
        <v>1259</v>
      </c>
      <c r="N871">
        <v>1</v>
      </c>
    </row>
    <row r="872" spans="1:14" x14ac:dyDescent="0.25">
      <c r="A872" t="s">
        <v>672</v>
      </c>
      <c r="C872" t="s">
        <v>672</v>
      </c>
      <c r="I872" t="s">
        <v>457</v>
      </c>
      <c r="J872">
        <v>1</v>
      </c>
      <c r="M872" t="s">
        <v>373</v>
      </c>
      <c r="N872">
        <v>1</v>
      </c>
    </row>
    <row r="873" spans="1:14" x14ac:dyDescent="0.25">
      <c r="A873" t="s">
        <v>673</v>
      </c>
      <c r="C873" t="s">
        <v>673</v>
      </c>
      <c r="I873" t="s">
        <v>1034</v>
      </c>
      <c r="J873">
        <v>1</v>
      </c>
      <c r="M873" t="s">
        <v>550</v>
      </c>
      <c r="N873">
        <v>1</v>
      </c>
    </row>
    <row r="874" spans="1:14" x14ac:dyDescent="0.25">
      <c r="A874" t="s">
        <v>674</v>
      </c>
      <c r="C874" t="s">
        <v>674</v>
      </c>
      <c r="I874" t="s">
        <v>482</v>
      </c>
      <c r="J874">
        <v>1</v>
      </c>
      <c r="M874" t="s">
        <v>1437</v>
      </c>
      <c r="N874">
        <v>1</v>
      </c>
    </row>
    <row r="875" spans="1:14" x14ac:dyDescent="0.25">
      <c r="A875" t="s">
        <v>505</v>
      </c>
      <c r="C875" t="s">
        <v>505</v>
      </c>
      <c r="I875" t="s">
        <v>404</v>
      </c>
      <c r="J875">
        <v>1</v>
      </c>
      <c r="M875" t="s">
        <v>234</v>
      </c>
      <c r="N875">
        <v>1</v>
      </c>
    </row>
    <row r="876" spans="1:14" x14ac:dyDescent="0.25">
      <c r="A876" t="s">
        <v>675</v>
      </c>
      <c r="C876" t="s">
        <v>675</v>
      </c>
      <c r="I876" t="s">
        <v>1102</v>
      </c>
      <c r="J876">
        <v>1</v>
      </c>
      <c r="M876" t="s">
        <v>516</v>
      </c>
      <c r="N876">
        <v>1</v>
      </c>
    </row>
    <row r="877" spans="1:14" x14ac:dyDescent="0.25">
      <c r="A877" t="s">
        <v>676</v>
      </c>
      <c r="C877" t="s">
        <v>676</v>
      </c>
      <c r="I877" t="s">
        <v>1157</v>
      </c>
      <c r="J877">
        <v>1</v>
      </c>
      <c r="M877" t="s">
        <v>1306</v>
      </c>
      <c r="N877">
        <v>1</v>
      </c>
    </row>
    <row r="878" spans="1:14" x14ac:dyDescent="0.25">
      <c r="A878" t="s">
        <v>677</v>
      </c>
      <c r="C878" t="s">
        <v>677</v>
      </c>
      <c r="I878" t="s">
        <v>549</v>
      </c>
      <c r="J878">
        <v>1</v>
      </c>
      <c r="M878" t="s">
        <v>1307</v>
      </c>
      <c r="N878">
        <v>1</v>
      </c>
    </row>
    <row r="879" spans="1:14" x14ac:dyDescent="0.25">
      <c r="A879" t="s">
        <v>678</v>
      </c>
      <c r="C879" t="s">
        <v>678</v>
      </c>
      <c r="I879" t="s">
        <v>827</v>
      </c>
      <c r="J879">
        <v>1</v>
      </c>
      <c r="M879" t="s">
        <v>1267</v>
      </c>
      <c r="N879">
        <v>1</v>
      </c>
    </row>
    <row r="880" spans="1:14" x14ac:dyDescent="0.25">
      <c r="A880" t="s">
        <v>679</v>
      </c>
      <c r="C880" t="s">
        <v>679</v>
      </c>
      <c r="I880" t="s">
        <v>1136</v>
      </c>
      <c r="J880">
        <v>1</v>
      </c>
      <c r="M880" t="s">
        <v>1464</v>
      </c>
      <c r="N880">
        <v>1</v>
      </c>
    </row>
    <row r="881" spans="1:14" x14ac:dyDescent="0.25">
      <c r="A881" t="s">
        <v>293</v>
      </c>
      <c r="C881" t="s">
        <v>293</v>
      </c>
      <c r="I881" t="s">
        <v>846</v>
      </c>
      <c r="J881">
        <v>1</v>
      </c>
      <c r="M881" t="s">
        <v>1135</v>
      </c>
      <c r="N881">
        <v>1</v>
      </c>
    </row>
    <row r="882" spans="1:14" x14ac:dyDescent="0.25">
      <c r="A882" t="s">
        <v>680</v>
      </c>
      <c r="C882" t="s">
        <v>680</v>
      </c>
      <c r="I882" t="s">
        <v>932</v>
      </c>
      <c r="J882">
        <v>1</v>
      </c>
      <c r="M882" t="s">
        <v>1602</v>
      </c>
      <c r="N882">
        <v>1</v>
      </c>
    </row>
    <row r="883" spans="1:14" x14ac:dyDescent="0.25">
      <c r="A883" t="s">
        <v>295</v>
      </c>
      <c r="C883" t="s">
        <v>295</v>
      </c>
      <c r="I883" t="s">
        <v>985</v>
      </c>
      <c r="J883">
        <v>1</v>
      </c>
      <c r="M883" t="s">
        <v>987</v>
      </c>
      <c r="N883">
        <v>1</v>
      </c>
    </row>
    <row r="884" spans="1:14" x14ac:dyDescent="0.25">
      <c r="A884" t="s">
        <v>681</v>
      </c>
      <c r="C884" t="s">
        <v>681</v>
      </c>
      <c r="I884" t="s">
        <v>381</v>
      </c>
      <c r="J884">
        <v>1</v>
      </c>
      <c r="M884" t="s">
        <v>1314</v>
      </c>
      <c r="N884">
        <v>1</v>
      </c>
    </row>
    <row r="885" spans="1:14" x14ac:dyDescent="0.25">
      <c r="A885" t="s">
        <v>682</v>
      </c>
      <c r="C885" t="s">
        <v>682</v>
      </c>
      <c r="I885" t="s">
        <v>935</v>
      </c>
      <c r="J885">
        <v>1</v>
      </c>
      <c r="M885" t="s">
        <v>884</v>
      </c>
      <c r="N885">
        <v>1</v>
      </c>
    </row>
    <row r="886" spans="1:14" x14ac:dyDescent="0.25">
      <c r="A886" t="s">
        <v>683</v>
      </c>
      <c r="C886" t="s">
        <v>683</v>
      </c>
      <c r="I886" t="s">
        <v>1065</v>
      </c>
      <c r="J886">
        <v>1</v>
      </c>
      <c r="M886" t="s">
        <v>947</v>
      </c>
      <c r="N886">
        <v>1</v>
      </c>
    </row>
    <row r="887" spans="1:14" x14ac:dyDescent="0.25">
      <c r="A887" t="s">
        <v>214</v>
      </c>
      <c r="C887" t="s">
        <v>214</v>
      </c>
      <c r="I887" t="s">
        <v>982</v>
      </c>
      <c r="J887">
        <v>1</v>
      </c>
      <c r="M887" t="s">
        <v>812</v>
      </c>
      <c r="N887">
        <v>1</v>
      </c>
    </row>
    <row r="888" spans="1:14" x14ac:dyDescent="0.25">
      <c r="A888" t="s">
        <v>509</v>
      </c>
      <c r="C888" t="s">
        <v>509</v>
      </c>
      <c r="I888" t="s">
        <v>689</v>
      </c>
      <c r="J888">
        <v>1</v>
      </c>
      <c r="M888" t="s">
        <v>645</v>
      </c>
      <c r="N888">
        <v>1</v>
      </c>
    </row>
    <row r="889" spans="1:14" x14ac:dyDescent="0.25">
      <c r="A889" t="s">
        <v>374</v>
      </c>
      <c r="C889" t="s">
        <v>374</v>
      </c>
      <c r="I889" t="s">
        <v>969</v>
      </c>
      <c r="J889">
        <v>1</v>
      </c>
      <c r="M889" t="s">
        <v>258</v>
      </c>
      <c r="N889">
        <v>1</v>
      </c>
    </row>
    <row r="890" spans="1:14" x14ac:dyDescent="0.25">
      <c r="A890" t="s">
        <v>684</v>
      </c>
      <c r="C890" t="s">
        <v>684</v>
      </c>
      <c r="I890" t="s">
        <v>918</v>
      </c>
      <c r="J890">
        <v>1</v>
      </c>
      <c r="M890" t="s">
        <v>502</v>
      </c>
      <c r="N890">
        <v>1</v>
      </c>
    </row>
    <row r="891" spans="1:14" x14ac:dyDescent="0.25">
      <c r="A891" t="s">
        <v>685</v>
      </c>
      <c r="C891" t="s">
        <v>685</v>
      </c>
      <c r="I891" t="s">
        <v>1127</v>
      </c>
      <c r="J891">
        <v>1</v>
      </c>
      <c r="M891" t="s">
        <v>596</v>
      </c>
      <c r="N891">
        <v>1</v>
      </c>
    </row>
    <row r="892" spans="1:14" x14ac:dyDescent="0.25">
      <c r="A892" t="s">
        <v>509</v>
      </c>
      <c r="C892" t="s">
        <v>509</v>
      </c>
      <c r="I892" t="s">
        <v>792</v>
      </c>
      <c r="J892">
        <v>1</v>
      </c>
      <c r="M892" t="s">
        <v>1748</v>
      </c>
      <c r="N892">
        <v>1</v>
      </c>
    </row>
    <row r="893" spans="1:14" x14ac:dyDescent="0.25">
      <c r="A893" t="s">
        <v>686</v>
      </c>
      <c r="C893" t="s">
        <v>686</v>
      </c>
      <c r="I893" t="s">
        <v>1590</v>
      </c>
      <c r="J893">
        <v>2</v>
      </c>
      <c r="M893" t="s">
        <v>535</v>
      </c>
      <c r="N893">
        <v>1</v>
      </c>
    </row>
    <row r="894" spans="1:14" x14ac:dyDescent="0.25">
      <c r="A894" t="s">
        <v>212</v>
      </c>
      <c r="C894" t="s">
        <v>212</v>
      </c>
      <c r="I894" t="s">
        <v>1009</v>
      </c>
      <c r="J894">
        <v>1</v>
      </c>
      <c r="M894" t="s">
        <v>1422</v>
      </c>
      <c r="N894">
        <v>1</v>
      </c>
    </row>
    <row r="895" spans="1:14" x14ac:dyDescent="0.25">
      <c r="A895" t="s">
        <v>687</v>
      </c>
      <c r="C895" t="s">
        <v>687</v>
      </c>
      <c r="I895" t="s">
        <v>731</v>
      </c>
      <c r="J895">
        <v>1</v>
      </c>
      <c r="M895" t="s">
        <v>188</v>
      </c>
      <c r="N895">
        <v>1</v>
      </c>
    </row>
    <row r="896" spans="1:14" x14ac:dyDescent="0.25">
      <c r="A896" t="s">
        <v>217</v>
      </c>
      <c r="C896" t="s">
        <v>217</v>
      </c>
      <c r="I896" t="s">
        <v>362</v>
      </c>
      <c r="J896">
        <v>1</v>
      </c>
      <c r="M896" t="s">
        <v>287</v>
      </c>
      <c r="N896">
        <v>1</v>
      </c>
    </row>
    <row r="897" spans="1:14" x14ac:dyDescent="0.25">
      <c r="A897" t="s">
        <v>688</v>
      </c>
      <c r="C897" t="s">
        <v>688</v>
      </c>
      <c r="I897" t="s">
        <v>627</v>
      </c>
      <c r="J897">
        <v>1</v>
      </c>
      <c r="M897" t="s">
        <v>195</v>
      </c>
      <c r="N897">
        <v>1</v>
      </c>
    </row>
    <row r="898" spans="1:14" x14ac:dyDescent="0.25">
      <c r="A898" t="s">
        <v>226</v>
      </c>
      <c r="C898" t="s">
        <v>226</v>
      </c>
      <c r="I898" t="s">
        <v>923</v>
      </c>
      <c r="J898">
        <v>1</v>
      </c>
      <c r="M898" t="s">
        <v>1196</v>
      </c>
      <c r="N898">
        <v>1</v>
      </c>
    </row>
    <row r="899" spans="1:14" x14ac:dyDescent="0.25">
      <c r="A899" t="s">
        <v>304</v>
      </c>
      <c r="C899" t="s">
        <v>304</v>
      </c>
      <c r="I899" t="s">
        <v>915</v>
      </c>
      <c r="J899">
        <v>1</v>
      </c>
      <c r="M899" t="s">
        <v>940</v>
      </c>
      <c r="N899">
        <v>1</v>
      </c>
    </row>
    <row r="900" spans="1:14" x14ac:dyDescent="0.25">
      <c r="A900" t="s">
        <v>227</v>
      </c>
      <c r="C900" t="s">
        <v>227</v>
      </c>
      <c r="I900" t="s">
        <v>813</v>
      </c>
      <c r="J900">
        <v>1</v>
      </c>
      <c r="M900" t="s">
        <v>192</v>
      </c>
      <c r="N900">
        <v>1</v>
      </c>
    </row>
    <row r="901" spans="1:14" x14ac:dyDescent="0.25">
      <c r="A901" t="s">
        <v>689</v>
      </c>
      <c r="C901" t="s">
        <v>689</v>
      </c>
      <c r="I901" t="s">
        <v>1018</v>
      </c>
      <c r="J901">
        <v>1</v>
      </c>
      <c r="M901" t="s">
        <v>876</v>
      </c>
      <c r="N901">
        <v>1</v>
      </c>
    </row>
    <row r="902" spans="1:14" x14ac:dyDescent="0.25">
      <c r="A902" t="s">
        <v>690</v>
      </c>
      <c r="C902" t="s">
        <v>690</v>
      </c>
      <c r="I902" t="s">
        <v>931</v>
      </c>
      <c r="J902">
        <v>1</v>
      </c>
      <c r="M902" t="s">
        <v>671</v>
      </c>
      <c r="N902">
        <v>1</v>
      </c>
    </row>
    <row r="903" spans="1:14" x14ac:dyDescent="0.25">
      <c r="A903" t="s">
        <v>691</v>
      </c>
      <c r="C903" t="s">
        <v>691</v>
      </c>
      <c r="I903" t="s">
        <v>944</v>
      </c>
      <c r="J903">
        <v>1</v>
      </c>
      <c r="M903" t="s">
        <v>1165</v>
      </c>
      <c r="N903">
        <v>1</v>
      </c>
    </row>
    <row r="904" spans="1:14" x14ac:dyDescent="0.25">
      <c r="A904" t="s">
        <v>216</v>
      </c>
      <c r="C904" t="s">
        <v>216</v>
      </c>
      <c r="I904" t="s">
        <v>817</v>
      </c>
      <c r="J904">
        <v>1</v>
      </c>
      <c r="M904" t="s">
        <v>672</v>
      </c>
      <c r="N904">
        <v>1</v>
      </c>
    </row>
    <row r="905" spans="1:14" x14ac:dyDescent="0.25">
      <c r="A905" t="s">
        <v>692</v>
      </c>
      <c r="C905" t="s">
        <v>692</v>
      </c>
      <c r="I905" t="s">
        <v>622</v>
      </c>
      <c r="J905">
        <v>1</v>
      </c>
      <c r="M905" t="s">
        <v>848</v>
      </c>
      <c r="N905">
        <v>1</v>
      </c>
    </row>
    <row r="906" spans="1:14" x14ac:dyDescent="0.25">
      <c r="A906" t="s">
        <v>693</v>
      </c>
      <c r="C906" t="s">
        <v>693</v>
      </c>
      <c r="I906" t="s">
        <v>1137</v>
      </c>
      <c r="J906">
        <v>1</v>
      </c>
      <c r="M906" t="s">
        <v>679</v>
      </c>
      <c r="N906">
        <v>1</v>
      </c>
    </row>
    <row r="907" spans="1:14" x14ac:dyDescent="0.25">
      <c r="A907" t="s">
        <v>694</v>
      </c>
      <c r="C907" t="s">
        <v>694</v>
      </c>
      <c r="I907" t="s">
        <v>952</v>
      </c>
      <c r="J907">
        <v>1</v>
      </c>
      <c r="M907" t="s">
        <v>873</v>
      </c>
      <c r="N907">
        <v>1</v>
      </c>
    </row>
    <row r="908" spans="1:14" x14ac:dyDescent="0.25">
      <c r="A908" t="s">
        <v>695</v>
      </c>
      <c r="C908" t="s">
        <v>695</v>
      </c>
      <c r="I908" t="s">
        <v>833</v>
      </c>
      <c r="J908">
        <v>1</v>
      </c>
      <c r="M908" t="s">
        <v>485</v>
      </c>
      <c r="N908">
        <v>1</v>
      </c>
    </row>
    <row r="909" spans="1:14" x14ac:dyDescent="0.25">
      <c r="A909" t="s">
        <v>691</v>
      </c>
      <c r="C909" t="s">
        <v>691</v>
      </c>
      <c r="I909" t="s">
        <v>1154</v>
      </c>
      <c r="J909">
        <v>1</v>
      </c>
      <c r="M909" t="s">
        <v>336</v>
      </c>
      <c r="N909">
        <v>1</v>
      </c>
    </row>
    <row r="910" spans="1:14" x14ac:dyDescent="0.25">
      <c r="A910" s="61" t="s">
        <v>570</v>
      </c>
      <c r="C910" t="s">
        <v>570</v>
      </c>
      <c r="I910" t="s">
        <v>542</v>
      </c>
      <c r="J910">
        <v>1</v>
      </c>
      <c r="M910" t="s">
        <v>895</v>
      </c>
      <c r="N910">
        <v>1</v>
      </c>
    </row>
    <row r="911" spans="1:14" x14ac:dyDescent="0.25">
      <c r="A911" s="61" t="s">
        <v>640</v>
      </c>
      <c r="C911" t="s">
        <v>640</v>
      </c>
      <c r="I911" t="s">
        <v>962</v>
      </c>
      <c r="J911">
        <v>1</v>
      </c>
      <c r="M911" t="s">
        <v>1626</v>
      </c>
      <c r="N911">
        <v>1</v>
      </c>
    </row>
    <row r="912" spans="1:14" x14ac:dyDescent="0.25">
      <c r="A912" t="s">
        <v>697</v>
      </c>
      <c r="C912" t="s">
        <v>697</v>
      </c>
      <c r="I912" t="s">
        <v>1100</v>
      </c>
      <c r="J912">
        <v>1</v>
      </c>
      <c r="M912" t="s">
        <v>1628</v>
      </c>
      <c r="N912">
        <v>1</v>
      </c>
    </row>
    <row r="913" spans="1:14" x14ac:dyDescent="0.25">
      <c r="A913" t="s">
        <v>698</v>
      </c>
      <c r="C913" t="s">
        <v>698</v>
      </c>
      <c r="I913" t="s">
        <v>442</v>
      </c>
      <c r="J913">
        <v>1</v>
      </c>
      <c r="M913" t="s">
        <v>938</v>
      </c>
      <c r="N913">
        <v>1</v>
      </c>
    </row>
    <row r="914" spans="1:14" x14ac:dyDescent="0.25">
      <c r="A914" t="s">
        <v>699</v>
      </c>
      <c r="C914" t="s">
        <v>699</v>
      </c>
      <c r="I914" t="s">
        <v>959</v>
      </c>
      <c r="J914">
        <v>1</v>
      </c>
      <c r="M914" t="s">
        <v>427</v>
      </c>
      <c r="N914">
        <v>1</v>
      </c>
    </row>
    <row r="915" spans="1:14" x14ac:dyDescent="0.25">
      <c r="A915" t="s">
        <v>700</v>
      </c>
      <c r="C915" t="s">
        <v>700</v>
      </c>
      <c r="I915" t="s">
        <v>303</v>
      </c>
      <c r="J915">
        <v>1</v>
      </c>
      <c r="M915" t="s">
        <v>981</v>
      </c>
      <c r="N915">
        <v>1</v>
      </c>
    </row>
    <row r="916" spans="1:14" x14ac:dyDescent="0.25">
      <c r="A916" t="s">
        <v>701</v>
      </c>
      <c r="C916" t="s">
        <v>701</v>
      </c>
      <c r="I916" t="s">
        <v>887</v>
      </c>
      <c r="J916">
        <v>1</v>
      </c>
      <c r="M916" t="s">
        <v>1615</v>
      </c>
      <c r="N916">
        <v>1</v>
      </c>
    </row>
    <row r="917" spans="1:14" x14ac:dyDescent="0.25">
      <c r="A917" t="s">
        <v>702</v>
      </c>
      <c r="C917" t="s">
        <v>702</v>
      </c>
      <c r="I917" t="s">
        <v>1151</v>
      </c>
      <c r="J917">
        <v>1</v>
      </c>
      <c r="M917" t="s">
        <v>734</v>
      </c>
      <c r="N917">
        <v>1</v>
      </c>
    </row>
    <row r="918" spans="1:14" x14ac:dyDescent="0.25">
      <c r="A918" s="61" t="s">
        <v>1166</v>
      </c>
      <c r="C918" t="s">
        <v>1166</v>
      </c>
      <c r="I918" t="s">
        <v>1104</v>
      </c>
      <c r="J918">
        <v>1</v>
      </c>
      <c r="M918" t="s">
        <v>986</v>
      </c>
      <c r="N918">
        <v>1</v>
      </c>
    </row>
    <row r="919" spans="1:14" x14ac:dyDescent="0.25">
      <c r="A919" s="61" t="s">
        <v>1747</v>
      </c>
      <c r="C919" t="s">
        <v>1747</v>
      </c>
      <c r="I919" t="s">
        <v>808</v>
      </c>
      <c r="J919">
        <v>1</v>
      </c>
      <c r="M919" t="s">
        <v>629</v>
      </c>
      <c r="N919">
        <v>1</v>
      </c>
    </row>
    <row r="920" spans="1:14" x14ac:dyDescent="0.25">
      <c r="A920" t="s">
        <v>704</v>
      </c>
      <c r="C920" t="s">
        <v>704</v>
      </c>
      <c r="I920" t="s">
        <v>548</v>
      </c>
      <c r="J920">
        <v>1</v>
      </c>
      <c r="M920" t="s">
        <v>1077</v>
      </c>
      <c r="N920">
        <v>1</v>
      </c>
    </row>
    <row r="921" spans="1:14" x14ac:dyDescent="0.25">
      <c r="A921" t="s">
        <v>635</v>
      </c>
      <c r="C921" t="s">
        <v>635</v>
      </c>
      <c r="I921" t="s">
        <v>810</v>
      </c>
      <c r="J921">
        <v>1</v>
      </c>
      <c r="M921" t="s">
        <v>1295</v>
      </c>
      <c r="N921">
        <v>1</v>
      </c>
    </row>
    <row r="922" spans="1:14" x14ac:dyDescent="0.25">
      <c r="A922" t="s">
        <v>635</v>
      </c>
      <c r="C922" t="s">
        <v>635</v>
      </c>
      <c r="I922" t="s">
        <v>1038</v>
      </c>
      <c r="J922">
        <v>1</v>
      </c>
      <c r="M922" t="s">
        <v>314</v>
      </c>
      <c r="N922">
        <v>1</v>
      </c>
    </row>
    <row r="923" spans="1:14" x14ac:dyDescent="0.25">
      <c r="A923" t="s">
        <v>233</v>
      </c>
      <c r="C923" t="s">
        <v>233</v>
      </c>
      <c r="I923" t="s">
        <v>945</v>
      </c>
      <c r="J923">
        <v>1</v>
      </c>
      <c r="M923" t="s">
        <v>1444</v>
      </c>
      <c r="N923">
        <v>1</v>
      </c>
    </row>
    <row r="924" spans="1:14" x14ac:dyDescent="0.25">
      <c r="A924" t="s">
        <v>466</v>
      </c>
      <c r="C924" t="s">
        <v>466</v>
      </c>
      <c r="I924" t="s">
        <v>1039</v>
      </c>
      <c r="J924">
        <v>1</v>
      </c>
      <c r="M924" t="s">
        <v>990</v>
      </c>
      <c r="N924">
        <v>1</v>
      </c>
    </row>
    <row r="925" spans="1:14" x14ac:dyDescent="0.25">
      <c r="A925" t="s">
        <v>232</v>
      </c>
      <c r="C925" t="s">
        <v>232</v>
      </c>
      <c r="I925" t="s">
        <v>654</v>
      </c>
      <c r="J925">
        <v>1</v>
      </c>
      <c r="M925" t="s">
        <v>1001</v>
      </c>
      <c r="N925">
        <v>1</v>
      </c>
    </row>
    <row r="926" spans="1:14" x14ac:dyDescent="0.25">
      <c r="A926" t="s">
        <v>513</v>
      </c>
      <c r="C926" t="s">
        <v>513</v>
      </c>
      <c r="I926" t="s">
        <v>605</v>
      </c>
      <c r="J926">
        <v>1</v>
      </c>
      <c r="M926" t="s">
        <v>998</v>
      </c>
      <c r="N926">
        <v>1</v>
      </c>
    </row>
    <row r="927" spans="1:14" x14ac:dyDescent="0.25">
      <c r="A927" t="s">
        <v>705</v>
      </c>
      <c r="C927" t="s">
        <v>705</v>
      </c>
      <c r="I927" t="s">
        <v>1117</v>
      </c>
      <c r="J927">
        <v>1</v>
      </c>
      <c r="M927" t="s">
        <v>164</v>
      </c>
      <c r="N927">
        <v>1</v>
      </c>
    </row>
    <row r="928" spans="1:14" x14ac:dyDescent="0.25">
      <c r="A928" t="s">
        <v>587</v>
      </c>
      <c r="C928" t="s">
        <v>587</v>
      </c>
      <c r="I928" t="s">
        <v>984</v>
      </c>
      <c r="J928">
        <v>1</v>
      </c>
      <c r="M928" t="s">
        <v>899</v>
      </c>
      <c r="N928">
        <v>1</v>
      </c>
    </row>
    <row r="929" spans="1:14" x14ac:dyDescent="0.25">
      <c r="A929" t="s">
        <v>706</v>
      </c>
      <c r="C929" t="s">
        <v>706</v>
      </c>
      <c r="I929" t="s">
        <v>719</v>
      </c>
      <c r="J929">
        <v>1</v>
      </c>
      <c r="M929" t="s">
        <v>325</v>
      </c>
      <c r="N929">
        <v>1</v>
      </c>
    </row>
    <row r="930" spans="1:14" x14ac:dyDescent="0.25">
      <c r="A930" t="s">
        <v>231</v>
      </c>
      <c r="C930" t="s">
        <v>231</v>
      </c>
      <c r="I930" t="s">
        <v>908</v>
      </c>
      <c r="J930">
        <v>1</v>
      </c>
      <c r="M930" t="s">
        <v>894</v>
      </c>
      <c r="N930">
        <v>1</v>
      </c>
    </row>
    <row r="931" spans="1:14" x14ac:dyDescent="0.25">
      <c r="A931" t="s">
        <v>707</v>
      </c>
      <c r="C931" t="s">
        <v>707</v>
      </c>
      <c r="I931" t="s">
        <v>333</v>
      </c>
      <c r="J931">
        <v>1</v>
      </c>
      <c r="M931" t="s">
        <v>1172</v>
      </c>
      <c r="N931">
        <v>1</v>
      </c>
    </row>
    <row r="932" spans="1:14" x14ac:dyDescent="0.25">
      <c r="A932" s="61" t="s">
        <v>239</v>
      </c>
      <c r="C932" t="s">
        <v>239</v>
      </c>
      <c r="I932" t="s">
        <v>254</v>
      </c>
      <c r="J932">
        <v>1</v>
      </c>
      <c r="M932" t="s">
        <v>879</v>
      </c>
      <c r="N932">
        <v>1</v>
      </c>
    </row>
    <row r="933" spans="1:14" x14ac:dyDescent="0.25">
      <c r="A933" s="61" t="s">
        <v>468</v>
      </c>
      <c r="C933" t="s">
        <v>468</v>
      </c>
      <c r="I933" t="s">
        <v>652</v>
      </c>
      <c r="J933">
        <v>1</v>
      </c>
      <c r="M933" t="s">
        <v>699</v>
      </c>
      <c r="N933">
        <v>1</v>
      </c>
    </row>
    <row r="934" spans="1:14" x14ac:dyDescent="0.25">
      <c r="A934" t="s">
        <v>709</v>
      </c>
      <c r="C934" t="s">
        <v>709</v>
      </c>
      <c r="I934" t="s">
        <v>167</v>
      </c>
      <c r="J934">
        <v>1</v>
      </c>
      <c r="M934" t="s">
        <v>1005</v>
      </c>
      <c r="N934">
        <v>1</v>
      </c>
    </row>
    <row r="935" spans="1:14" x14ac:dyDescent="0.25">
      <c r="A935" t="s">
        <v>710</v>
      </c>
      <c r="C935" t="s">
        <v>710</v>
      </c>
      <c r="I935" t="s">
        <v>859</v>
      </c>
      <c r="J935">
        <v>1</v>
      </c>
      <c r="M935" t="s">
        <v>359</v>
      </c>
      <c r="N935">
        <v>1</v>
      </c>
    </row>
    <row r="936" spans="1:14" x14ac:dyDescent="0.25">
      <c r="A936" t="s">
        <v>321</v>
      </c>
      <c r="C936" t="s">
        <v>321</v>
      </c>
      <c r="I936" t="s">
        <v>889</v>
      </c>
      <c r="J936">
        <v>1</v>
      </c>
      <c r="M936" t="s">
        <v>534</v>
      </c>
      <c r="N936">
        <v>1</v>
      </c>
    </row>
    <row r="937" spans="1:14" x14ac:dyDescent="0.25">
      <c r="A937" t="s">
        <v>711</v>
      </c>
      <c r="C937" t="s">
        <v>711</v>
      </c>
      <c r="I937" t="s">
        <v>656</v>
      </c>
      <c r="J937">
        <v>1</v>
      </c>
      <c r="M937" t="s">
        <v>1749</v>
      </c>
      <c r="N937">
        <v>1</v>
      </c>
    </row>
    <row r="938" spans="1:14" x14ac:dyDescent="0.25">
      <c r="A938" t="s">
        <v>712</v>
      </c>
      <c r="C938" t="s">
        <v>712</v>
      </c>
      <c r="I938" t="s">
        <v>526</v>
      </c>
      <c r="J938">
        <v>1</v>
      </c>
      <c r="M938" t="s">
        <v>572</v>
      </c>
      <c r="N938">
        <v>1</v>
      </c>
    </row>
    <row r="939" spans="1:14" x14ac:dyDescent="0.25">
      <c r="A939" t="s">
        <v>245</v>
      </c>
      <c r="C939" t="s">
        <v>245</v>
      </c>
      <c r="I939" t="s">
        <v>272</v>
      </c>
      <c r="J939">
        <v>1</v>
      </c>
      <c r="M939" t="s">
        <v>1129</v>
      </c>
      <c r="N939">
        <v>1</v>
      </c>
    </row>
    <row r="940" spans="1:14" x14ac:dyDescent="0.25">
      <c r="A940" t="s">
        <v>468</v>
      </c>
      <c r="C940" t="s">
        <v>468</v>
      </c>
      <c r="I940" t="s">
        <v>614</v>
      </c>
      <c r="J940">
        <v>1</v>
      </c>
      <c r="M940" t="s">
        <v>566</v>
      </c>
      <c r="N940">
        <v>1</v>
      </c>
    </row>
    <row r="941" spans="1:14" x14ac:dyDescent="0.25">
      <c r="A941" t="s">
        <v>713</v>
      </c>
      <c r="C941" t="s">
        <v>713</v>
      </c>
      <c r="I941" t="s">
        <v>430</v>
      </c>
      <c r="J941">
        <v>1</v>
      </c>
      <c r="M941" t="s">
        <v>1420</v>
      </c>
      <c r="N941">
        <v>1</v>
      </c>
    </row>
    <row r="942" spans="1:14" x14ac:dyDescent="0.25">
      <c r="A942" t="s">
        <v>714</v>
      </c>
      <c r="C942" t="s">
        <v>714</v>
      </c>
      <c r="I942" t="s">
        <v>339</v>
      </c>
      <c r="J942">
        <v>1</v>
      </c>
      <c r="M942" t="s">
        <v>1738</v>
      </c>
      <c r="N942">
        <v>1</v>
      </c>
    </row>
    <row r="943" spans="1:14" x14ac:dyDescent="0.25">
      <c r="A943" t="s">
        <v>715</v>
      </c>
      <c r="C943" t="s">
        <v>715</v>
      </c>
      <c r="I943" t="s">
        <v>424</v>
      </c>
      <c r="J943">
        <v>1</v>
      </c>
      <c r="M943" t="s">
        <v>893</v>
      </c>
      <c r="N943">
        <v>1</v>
      </c>
    </row>
    <row r="944" spans="1:14" x14ac:dyDescent="0.25">
      <c r="A944" t="s">
        <v>247</v>
      </c>
      <c r="C944" t="s">
        <v>247</v>
      </c>
      <c r="I944" t="s">
        <v>418</v>
      </c>
      <c r="J944">
        <v>1</v>
      </c>
      <c r="M944" t="s">
        <v>844</v>
      </c>
      <c r="N944">
        <v>1</v>
      </c>
    </row>
    <row r="945" spans="1:14" x14ac:dyDescent="0.25">
      <c r="A945" t="s">
        <v>716</v>
      </c>
      <c r="C945" t="s">
        <v>716</v>
      </c>
      <c r="I945" t="s">
        <v>1076</v>
      </c>
      <c r="J945">
        <v>1</v>
      </c>
      <c r="M945" t="s">
        <v>936</v>
      </c>
      <c r="N945">
        <v>1</v>
      </c>
    </row>
    <row r="946" spans="1:14" x14ac:dyDescent="0.25">
      <c r="A946" t="s">
        <v>247</v>
      </c>
      <c r="C946" t="s">
        <v>247</v>
      </c>
      <c r="I946" t="s">
        <v>263</v>
      </c>
      <c r="J946">
        <v>1</v>
      </c>
      <c r="M946" t="s">
        <v>942</v>
      </c>
      <c r="N946">
        <v>1</v>
      </c>
    </row>
    <row r="947" spans="1:14" x14ac:dyDescent="0.25">
      <c r="A947" t="s">
        <v>245</v>
      </c>
      <c r="C947" t="s">
        <v>245</v>
      </c>
      <c r="I947" t="s">
        <v>1139</v>
      </c>
      <c r="J947">
        <v>1</v>
      </c>
      <c r="M947" t="s">
        <v>1423</v>
      </c>
      <c r="N947">
        <v>1</v>
      </c>
    </row>
    <row r="948" spans="1:14" x14ac:dyDescent="0.25">
      <c r="A948" t="s">
        <v>475</v>
      </c>
      <c r="C948" t="s">
        <v>475</v>
      </c>
      <c r="I948" t="s">
        <v>882</v>
      </c>
      <c r="J948">
        <v>1</v>
      </c>
      <c r="M948" t="s">
        <v>872</v>
      </c>
      <c r="N948">
        <v>1</v>
      </c>
    </row>
    <row r="949" spans="1:14" x14ac:dyDescent="0.25">
      <c r="A949" t="s">
        <v>475</v>
      </c>
      <c r="C949" t="s">
        <v>475</v>
      </c>
      <c r="I949" t="s">
        <v>476</v>
      </c>
      <c r="J949">
        <v>1</v>
      </c>
      <c r="M949" t="s">
        <v>1750</v>
      </c>
      <c r="N949">
        <v>1</v>
      </c>
    </row>
    <row r="950" spans="1:14" x14ac:dyDescent="0.25">
      <c r="A950" t="s">
        <v>172</v>
      </c>
      <c r="C950" t="s">
        <v>172</v>
      </c>
      <c r="I950" t="s">
        <v>286</v>
      </c>
      <c r="J950">
        <v>1</v>
      </c>
      <c r="M950" t="s">
        <v>1739</v>
      </c>
      <c r="N950">
        <v>1</v>
      </c>
    </row>
    <row r="951" spans="1:14" x14ac:dyDescent="0.25">
      <c r="A951" t="s">
        <v>718</v>
      </c>
      <c r="C951" t="s">
        <v>718</v>
      </c>
      <c r="I951" t="s">
        <v>1149</v>
      </c>
      <c r="J951">
        <v>1</v>
      </c>
      <c r="M951" t="s">
        <v>1030</v>
      </c>
      <c r="N951">
        <v>1</v>
      </c>
    </row>
    <row r="952" spans="1:14" x14ac:dyDescent="0.25">
      <c r="A952" t="s">
        <v>719</v>
      </c>
      <c r="C952" t="s">
        <v>719</v>
      </c>
      <c r="I952" t="s">
        <v>933</v>
      </c>
      <c r="J952">
        <v>1</v>
      </c>
      <c r="M952" t="s">
        <v>384</v>
      </c>
      <c r="N952">
        <v>1</v>
      </c>
    </row>
    <row r="953" spans="1:14" x14ac:dyDescent="0.25">
      <c r="A953" t="s">
        <v>720</v>
      </c>
      <c r="C953" t="s">
        <v>720</v>
      </c>
      <c r="I953" t="s">
        <v>429</v>
      </c>
      <c r="J953">
        <v>1</v>
      </c>
      <c r="M953" t="s">
        <v>850</v>
      </c>
      <c r="N953">
        <v>1</v>
      </c>
    </row>
    <row r="954" spans="1:14" x14ac:dyDescent="0.25">
      <c r="A954" t="s">
        <v>612</v>
      </c>
      <c r="C954" t="s">
        <v>612</v>
      </c>
      <c r="I954" t="s">
        <v>1050</v>
      </c>
      <c r="J954">
        <v>1</v>
      </c>
      <c r="M954" t="s">
        <v>803</v>
      </c>
      <c r="N954">
        <v>1</v>
      </c>
    </row>
    <row r="955" spans="1:14" x14ac:dyDescent="0.25">
      <c r="A955" t="s">
        <v>721</v>
      </c>
      <c r="C955" t="s">
        <v>721</v>
      </c>
      <c r="I955" t="s">
        <v>405</v>
      </c>
      <c r="J955">
        <v>1</v>
      </c>
      <c r="M955" t="s">
        <v>1144</v>
      </c>
      <c r="N955">
        <v>1</v>
      </c>
    </row>
    <row r="956" spans="1:14" x14ac:dyDescent="0.25">
      <c r="A956" t="s">
        <v>722</v>
      </c>
      <c r="C956" t="s">
        <v>722</v>
      </c>
      <c r="I956" t="s">
        <v>626</v>
      </c>
      <c r="J956">
        <v>1</v>
      </c>
      <c r="M956" t="s">
        <v>822</v>
      </c>
      <c r="N956">
        <v>1</v>
      </c>
    </row>
    <row r="957" spans="1:14" x14ac:dyDescent="0.25">
      <c r="A957" t="s">
        <v>723</v>
      </c>
      <c r="C957" t="s">
        <v>723</v>
      </c>
      <c r="I957" t="s">
        <v>999</v>
      </c>
      <c r="J957">
        <v>1</v>
      </c>
      <c r="M957" t="s">
        <v>1308</v>
      </c>
      <c r="N957">
        <v>1</v>
      </c>
    </row>
    <row r="958" spans="1:14" x14ac:dyDescent="0.25">
      <c r="A958" t="s">
        <v>724</v>
      </c>
      <c r="C958" t="s">
        <v>724</v>
      </c>
      <c r="I958" t="s">
        <v>285</v>
      </c>
      <c r="J958">
        <v>1</v>
      </c>
      <c r="M958" t="s">
        <v>888</v>
      </c>
      <c r="N958">
        <v>1</v>
      </c>
    </row>
    <row r="959" spans="1:14" x14ac:dyDescent="0.25">
      <c r="A959" t="s">
        <v>205</v>
      </c>
      <c r="C959" t="s">
        <v>205</v>
      </c>
      <c r="I959" t="s">
        <v>421</v>
      </c>
      <c r="J959">
        <v>1</v>
      </c>
      <c r="M959" t="s">
        <v>1315</v>
      </c>
      <c r="N959">
        <v>1</v>
      </c>
    </row>
    <row r="960" spans="1:14" x14ac:dyDescent="0.25">
      <c r="A960" t="s">
        <v>288</v>
      </c>
      <c r="C960" t="s">
        <v>288</v>
      </c>
      <c r="M960" t="s">
        <v>838</v>
      </c>
      <c r="N960">
        <v>1</v>
      </c>
    </row>
    <row r="961" spans="1:14" x14ac:dyDescent="0.25">
      <c r="A961" t="s">
        <v>503</v>
      </c>
      <c r="C961" t="s">
        <v>503</v>
      </c>
      <c r="M961" t="s">
        <v>725</v>
      </c>
      <c r="N961">
        <v>1</v>
      </c>
    </row>
    <row r="962" spans="1:14" x14ac:dyDescent="0.25">
      <c r="A962" t="s">
        <v>725</v>
      </c>
      <c r="C962" t="s">
        <v>725</v>
      </c>
      <c r="M962" t="s">
        <v>593</v>
      </c>
      <c r="N962">
        <v>1</v>
      </c>
    </row>
    <row r="963" spans="1:14" x14ac:dyDescent="0.25">
      <c r="A963" t="s">
        <v>372</v>
      </c>
      <c r="C963" t="s">
        <v>372</v>
      </c>
      <c r="M963" t="s">
        <v>538</v>
      </c>
      <c r="N963">
        <v>1</v>
      </c>
    </row>
    <row r="964" spans="1:14" x14ac:dyDescent="0.25">
      <c r="A964" t="s">
        <v>726</v>
      </c>
      <c r="C964" t="s">
        <v>726</v>
      </c>
      <c r="M964" t="s">
        <v>1512</v>
      </c>
      <c r="N964">
        <v>1</v>
      </c>
    </row>
    <row r="965" spans="1:14" x14ac:dyDescent="0.25">
      <c r="A965" t="s">
        <v>375</v>
      </c>
      <c r="C965" t="s">
        <v>375</v>
      </c>
      <c r="M965" t="s">
        <v>1086</v>
      </c>
      <c r="N965">
        <v>1</v>
      </c>
    </row>
    <row r="966" spans="1:14" x14ac:dyDescent="0.25">
      <c r="A966" t="s">
        <v>295</v>
      </c>
      <c r="C966" t="s">
        <v>295</v>
      </c>
      <c r="M966" t="s">
        <v>543</v>
      </c>
      <c r="N966">
        <v>1</v>
      </c>
    </row>
    <row r="967" spans="1:14" x14ac:dyDescent="0.25">
      <c r="A967" t="s">
        <v>212</v>
      </c>
      <c r="C967" t="s">
        <v>212</v>
      </c>
      <c r="M967" t="s">
        <v>664</v>
      </c>
      <c r="N967">
        <v>1</v>
      </c>
    </row>
    <row r="968" spans="1:14" x14ac:dyDescent="0.25">
      <c r="A968" t="s">
        <v>210</v>
      </c>
      <c r="C968" t="s">
        <v>210</v>
      </c>
      <c r="M968" t="s">
        <v>1003</v>
      </c>
      <c r="N968">
        <v>1</v>
      </c>
    </row>
    <row r="969" spans="1:14" x14ac:dyDescent="0.25">
      <c r="A969" t="s">
        <v>683</v>
      </c>
      <c r="C969" t="s">
        <v>683</v>
      </c>
      <c r="M969" t="s">
        <v>666</v>
      </c>
      <c r="N969">
        <v>1</v>
      </c>
    </row>
    <row r="970" spans="1:14" x14ac:dyDescent="0.25">
      <c r="A970" t="s">
        <v>212</v>
      </c>
      <c r="C970" t="s">
        <v>212</v>
      </c>
      <c r="M970" t="s">
        <v>268</v>
      </c>
      <c r="N970">
        <v>1</v>
      </c>
    </row>
    <row r="971" spans="1:14" x14ac:dyDescent="0.25">
      <c r="A971" t="s">
        <v>509</v>
      </c>
      <c r="C971" t="s">
        <v>509</v>
      </c>
      <c r="M971" t="s">
        <v>1385</v>
      </c>
      <c r="N971">
        <v>1</v>
      </c>
    </row>
    <row r="972" spans="1:14" x14ac:dyDescent="0.25">
      <c r="A972" t="s">
        <v>291</v>
      </c>
      <c r="C972" t="s">
        <v>291</v>
      </c>
      <c r="M972" t="s">
        <v>417</v>
      </c>
      <c r="N972">
        <v>1</v>
      </c>
    </row>
    <row r="973" spans="1:14" x14ac:dyDescent="0.25">
      <c r="A973" t="s">
        <v>727</v>
      </c>
      <c r="C973" t="s">
        <v>727</v>
      </c>
      <c r="M973" t="s">
        <v>1611</v>
      </c>
      <c r="N973">
        <v>1</v>
      </c>
    </row>
    <row r="974" spans="1:14" x14ac:dyDescent="0.25">
      <c r="A974" t="s">
        <v>685</v>
      </c>
      <c r="C974" t="s">
        <v>685</v>
      </c>
      <c r="M974" t="s">
        <v>1289</v>
      </c>
      <c r="N974">
        <v>1</v>
      </c>
    </row>
    <row r="975" spans="1:14" x14ac:dyDescent="0.25">
      <c r="A975" t="s">
        <v>509</v>
      </c>
      <c r="C975" t="s">
        <v>509</v>
      </c>
      <c r="M975" t="s">
        <v>1006</v>
      </c>
      <c r="N975">
        <v>1</v>
      </c>
    </row>
    <row r="976" spans="1:14" x14ac:dyDescent="0.25">
      <c r="A976" t="s">
        <v>686</v>
      </c>
      <c r="C976" t="s">
        <v>686</v>
      </c>
      <c r="M976" t="s">
        <v>599</v>
      </c>
      <c r="N976">
        <v>1</v>
      </c>
    </row>
    <row r="977" spans="1:14" x14ac:dyDescent="0.25">
      <c r="A977" t="s">
        <v>214</v>
      </c>
      <c r="C977" t="s">
        <v>214</v>
      </c>
      <c r="M977" t="s">
        <v>1114</v>
      </c>
      <c r="N977">
        <v>1</v>
      </c>
    </row>
    <row r="978" spans="1:14" x14ac:dyDescent="0.25">
      <c r="A978" t="s">
        <v>509</v>
      </c>
      <c r="C978" t="s">
        <v>509</v>
      </c>
      <c r="M978" t="s">
        <v>435</v>
      </c>
      <c r="N978">
        <v>1</v>
      </c>
    </row>
    <row r="979" spans="1:14" x14ac:dyDescent="0.25">
      <c r="A979" t="s">
        <v>302</v>
      </c>
      <c r="C979" t="s">
        <v>302</v>
      </c>
      <c r="M979" t="s">
        <v>604</v>
      </c>
      <c r="N979">
        <v>1</v>
      </c>
    </row>
    <row r="980" spans="1:14" x14ac:dyDescent="0.25">
      <c r="A980" t="s">
        <v>688</v>
      </c>
      <c r="C980" t="s">
        <v>688</v>
      </c>
      <c r="M980" t="s">
        <v>269</v>
      </c>
      <c r="N980">
        <v>1</v>
      </c>
    </row>
    <row r="981" spans="1:14" x14ac:dyDescent="0.25">
      <c r="A981" t="s">
        <v>302</v>
      </c>
      <c r="C981" t="s">
        <v>302</v>
      </c>
      <c r="M981" t="s">
        <v>663</v>
      </c>
      <c r="N981">
        <v>1</v>
      </c>
    </row>
    <row r="982" spans="1:14" x14ac:dyDescent="0.25">
      <c r="A982" t="s">
        <v>304</v>
      </c>
      <c r="C982" t="s">
        <v>304</v>
      </c>
      <c r="M982" t="s">
        <v>590</v>
      </c>
      <c r="N982">
        <v>1</v>
      </c>
    </row>
    <row r="983" spans="1:14" x14ac:dyDescent="0.25">
      <c r="A983" t="s">
        <v>224</v>
      </c>
      <c r="C983" t="s">
        <v>224</v>
      </c>
      <c r="M983" t="s">
        <v>1339</v>
      </c>
      <c r="N983">
        <v>1</v>
      </c>
    </row>
    <row r="984" spans="1:14" x14ac:dyDescent="0.25">
      <c r="A984" t="s">
        <v>728</v>
      </c>
      <c r="C984" t="s">
        <v>728</v>
      </c>
      <c r="M984" t="s">
        <v>1105</v>
      </c>
      <c r="N984">
        <v>1</v>
      </c>
    </row>
    <row r="985" spans="1:14" x14ac:dyDescent="0.25">
      <c r="A985" s="61" t="s">
        <v>305</v>
      </c>
      <c r="C985" t="s">
        <v>305</v>
      </c>
      <c r="M985" t="s">
        <v>659</v>
      </c>
      <c r="N985">
        <v>1</v>
      </c>
    </row>
    <row r="986" spans="1:14" x14ac:dyDescent="0.25">
      <c r="A986" s="61" t="s">
        <v>304</v>
      </c>
      <c r="C986" t="s">
        <v>304</v>
      </c>
      <c r="M986" t="s">
        <v>1488</v>
      </c>
      <c r="N986">
        <v>1</v>
      </c>
    </row>
    <row r="987" spans="1:14" x14ac:dyDescent="0.25">
      <c r="A987" t="s">
        <v>730</v>
      </c>
      <c r="C987" t="s">
        <v>730</v>
      </c>
      <c r="M987" t="s">
        <v>1214</v>
      </c>
      <c r="N987">
        <v>1</v>
      </c>
    </row>
    <row r="988" spans="1:14" x14ac:dyDescent="0.25">
      <c r="A988" t="s">
        <v>569</v>
      </c>
      <c r="C988" t="s">
        <v>569</v>
      </c>
      <c r="M988" t="s">
        <v>1365</v>
      </c>
      <c r="N988">
        <v>1</v>
      </c>
    </row>
    <row r="989" spans="1:14" x14ac:dyDescent="0.25">
      <c r="A989" t="s">
        <v>512</v>
      </c>
      <c r="C989" t="s">
        <v>512</v>
      </c>
      <c r="M989" t="s">
        <v>714</v>
      </c>
      <c r="N989">
        <v>1</v>
      </c>
    </row>
    <row r="990" spans="1:14" x14ac:dyDescent="0.25">
      <c r="A990" t="s">
        <v>731</v>
      </c>
      <c r="C990" t="s">
        <v>731</v>
      </c>
      <c r="M990" t="s">
        <v>403</v>
      </c>
      <c r="N990">
        <v>1</v>
      </c>
    </row>
    <row r="991" spans="1:14" x14ac:dyDescent="0.25">
      <c r="A991" t="s">
        <v>296</v>
      </c>
      <c r="C991" t="s">
        <v>296</v>
      </c>
      <c r="M991" t="s">
        <v>1079</v>
      </c>
      <c r="N991">
        <v>1</v>
      </c>
    </row>
    <row r="992" spans="1:14" x14ac:dyDescent="0.25">
      <c r="A992" t="s">
        <v>223</v>
      </c>
      <c r="C992" t="s">
        <v>223</v>
      </c>
      <c r="M992" t="s">
        <v>368</v>
      </c>
      <c r="N992">
        <v>1</v>
      </c>
    </row>
    <row r="993" spans="1:14" x14ac:dyDescent="0.25">
      <c r="A993" t="s">
        <v>732</v>
      </c>
      <c r="C993" t="s">
        <v>732</v>
      </c>
      <c r="M993" t="s">
        <v>559</v>
      </c>
      <c r="N993">
        <v>1</v>
      </c>
    </row>
    <row r="994" spans="1:14" x14ac:dyDescent="0.25">
      <c r="A994" t="s">
        <v>305</v>
      </c>
      <c r="C994" t="s">
        <v>305</v>
      </c>
      <c r="M994" t="s">
        <v>1402</v>
      </c>
      <c r="N994">
        <v>1</v>
      </c>
    </row>
    <row r="995" spans="1:14" x14ac:dyDescent="0.25">
      <c r="A995" t="s">
        <v>227</v>
      </c>
      <c r="C995" t="s">
        <v>227</v>
      </c>
      <c r="M995" t="s">
        <v>1741</v>
      </c>
      <c r="N995">
        <v>1</v>
      </c>
    </row>
    <row r="996" spans="1:14" x14ac:dyDescent="0.25">
      <c r="A996" t="s">
        <v>733</v>
      </c>
      <c r="C996" t="s">
        <v>733</v>
      </c>
      <c r="M996" t="s">
        <v>201</v>
      </c>
      <c r="N996">
        <v>1</v>
      </c>
    </row>
    <row r="997" spans="1:14" x14ac:dyDescent="0.25">
      <c r="A997" t="s">
        <v>225</v>
      </c>
      <c r="C997" t="s">
        <v>225</v>
      </c>
      <c r="M997" t="s">
        <v>868</v>
      </c>
      <c r="N997">
        <v>1</v>
      </c>
    </row>
    <row r="998" spans="1:14" x14ac:dyDescent="0.25">
      <c r="A998" t="s">
        <v>700</v>
      </c>
      <c r="C998" t="s">
        <v>700</v>
      </c>
      <c r="M998" t="s">
        <v>366</v>
      </c>
      <c r="N998">
        <v>1</v>
      </c>
    </row>
    <row r="999" spans="1:14" x14ac:dyDescent="0.25">
      <c r="A999" t="s">
        <v>700</v>
      </c>
      <c r="C999" t="s">
        <v>700</v>
      </c>
      <c r="M999" t="s">
        <v>1004</v>
      </c>
      <c r="N999">
        <v>1</v>
      </c>
    </row>
    <row r="1000" spans="1:14" x14ac:dyDescent="0.25">
      <c r="A1000" t="s">
        <v>386</v>
      </c>
      <c r="C1000" t="s">
        <v>386</v>
      </c>
      <c r="M1000" t="s">
        <v>1452</v>
      </c>
      <c r="N1000">
        <v>1</v>
      </c>
    </row>
    <row r="1001" spans="1:14" x14ac:dyDescent="0.25">
      <c r="A1001" t="s">
        <v>453</v>
      </c>
      <c r="C1001" t="s">
        <v>453</v>
      </c>
      <c r="M1001" t="s">
        <v>1398</v>
      </c>
      <c r="N1001">
        <v>1</v>
      </c>
    </row>
    <row r="1002" spans="1:14" x14ac:dyDescent="0.25">
      <c r="A1002" t="s">
        <v>734</v>
      </c>
      <c r="C1002" t="s">
        <v>734</v>
      </c>
      <c r="M1002" t="s">
        <v>358</v>
      </c>
      <c r="N1002">
        <v>1</v>
      </c>
    </row>
    <row r="1003" spans="1:14" x14ac:dyDescent="0.25">
      <c r="A1003" t="s">
        <v>322</v>
      </c>
      <c r="C1003" t="s">
        <v>322</v>
      </c>
      <c r="M1003" t="s">
        <v>797</v>
      </c>
      <c r="N1003">
        <v>1</v>
      </c>
    </row>
    <row r="1004" spans="1:14" x14ac:dyDescent="0.25">
      <c r="A1004" t="s">
        <v>235</v>
      </c>
      <c r="C1004" t="s">
        <v>235</v>
      </c>
      <c r="M1004" t="s">
        <v>1053</v>
      </c>
      <c r="N1004">
        <v>1</v>
      </c>
    </row>
    <row r="1005" spans="1:14" x14ac:dyDescent="0.25">
      <c r="A1005" t="s">
        <v>235</v>
      </c>
      <c r="C1005" t="s">
        <v>235</v>
      </c>
      <c r="M1005" t="s">
        <v>352</v>
      </c>
      <c r="N1005">
        <v>1</v>
      </c>
    </row>
    <row r="1006" spans="1:14" x14ac:dyDescent="0.25">
      <c r="A1006" t="s">
        <v>305</v>
      </c>
      <c r="C1006" t="s">
        <v>305</v>
      </c>
      <c r="M1006" t="s">
        <v>968</v>
      </c>
      <c r="N1006">
        <v>1</v>
      </c>
    </row>
    <row r="1007" spans="1:14" x14ac:dyDescent="0.25">
      <c r="A1007" t="s">
        <v>466</v>
      </c>
      <c r="C1007" t="s">
        <v>466</v>
      </c>
      <c r="M1007" t="s">
        <v>252</v>
      </c>
      <c r="N1007">
        <v>1</v>
      </c>
    </row>
    <row r="1008" spans="1:14" x14ac:dyDescent="0.25">
      <c r="A1008" t="s">
        <v>244</v>
      </c>
      <c r="C1008" t="s">
        <v>244</v>
      </c>
      <c r="M1008" t="s">
        <v>1020</v>
      </c>
      <c r="N1008">
        <v>1</v>
      </c>
    </row>
    <row r="1009" spans="1:14" x14ac:dyDescent="0.25">
      <c r="A1009" t="s">
        <v>233</v>
      </c>
      <c r="C1009" t="s">
        <v>233</v>
      </c>
      <c r="M1009" t="s">
        <v>1614</v>
      </c>
      <c r="N1009">
        <v>1</v>
      </c>
    </row>
    <row r="1010" spans="1:14" x14ac:dyDescent="0.25">
      <c r="A1010" t="s">
        <v>638</v>
      </c>
      <c r="C1010" t="s">
        <v>638</v>
      </c>
      <c r="M1010" t="s">
        <v>874</v>
      </c>
      <c r="N1010">
        <v>1</v>
      </c>
    </row>
    <row r="1011" spans="1:14" x14ac:dyDescent="0.25">
      <c r="A1011" t="s">
        <v>459</v>
      </c>
      <c r="C1011" t="s">
        <v>459</v>
      </c>
      <c r="M1011" t="s">
        <v>536</v>
      </c>
      <c r="N1011">
        <v>1</v>
      </c>
    </row>
    <row r="1012" spans="1:14" x14ac:dyDescent="0.25">
      <c r="A1012" t="s">
        <v>231</v>
      </c>
      <c r="C1012" t="s">
        <v>231</v>
      </c>
      <c r="M1012" t="s">
        <v>344</v>
      </c>
      <c r="N1012">
        <v>1</v>
      </c>
    </row>
    <row r="1013" spans="1:14" x14ac:dyDescent="0.25">
      <c r="A1013" t="s">
        <v>244</v>
      </c>
      <c r="C1013" t="s">
        <v>244</v>
      </c>
      <c r="M1013" t="s">
        <v>251</v>
      </c>
      <c r="N1013">
        <v>1</v>
      </c>
    </row>
    <row r="1014" spans="1:14" x14ac:dyDescent="0.25">
      <c r="A1014" t="s">
        <v>459</v>
      </c>
      <c r="C1014" t="s">
        <v>459</v>
      </c>
      <c r="M1014" t="s">
        <v>979</v>
      </c>
      <c r="N1014">
        <v>1</v>
      </c>
    </row>
    <row r="1015" spans="1:14" x14ac:dyDescent="0.25">
      <c r="A1015" t="s">
        <v>735</v>
      </c>
      <c r="C1015" t="s">
        <v>735</v>
      </c>
      <c r="M1015" t="s">
        <v>406</v>
      </c>
      <c r="N1015">
        <v>1</v>
      </c>
    </row>
    <row r="1016" spans="1:14" x14ac:dyDescent="0.25">
      <c r="A1016" t="s">
        <v>235</v>
      </c>
      <c r="C1016" t="s">
        <v>235</v>
      </c>
      <c r="M1016" t="s">
        <v>823</v>
      </c>
      <c r="N1016">
        <v>1</v>
      </c>
    </row>
    <row r="1017" spans="1:14" x14ac:dyDescent="0.25">
      <c r="A1017" t="s">
        <v>463</v>
      </c>
      <c r="C1017" t="s">
        <v>463</v>
      </c>
      <c r="M1017" t="s">
        <v>973</v>
      </c>
      <c r="N1017">
        <v>1</v>
      </c>
    </row>
    <row r="1018" spans="1:14" x14ac:dyDescent="0.25">
      <c r="A1018" t="s">
        <v>311</v>
      </c>
      <c r="C1018" t="s">
        <v>311</v>
      </c>
      <c r="M1018" t="s">
        <v>1011</v>
      </c>
      <c r="N1018">
        <v>1</v>
      </c>
    </row>
    <row r="1019" spans="1:14" x14ac:dyDescent="0.25">
      <c r="A1019" t="s">
        <v>235</v>
      </c>
      <c r="C1019" t="s">
        <v>235</v>
      </c>
      <c r="M1019" t="s">
        <v>1207</v>
      </c>
      <c r="N1019">
        <v>1</v>
      </c>
    </row>
    <row r="1020" spans="1:14" x14ac:dyDescent="0.25">
      <c r="A1020" t="s">
        <v>245</v>
      </c>
      <c r="C1020" t="s">
        <v>245</v>
      </c>
      <c r="M1020" t="s">
        <v>841</v>
      </c>
      <c r="N1020">
        <v>1</v>
      </c>
    </row>
    <row r="1021" spans="1:14" x14ac:dyDescent="0.25">
      <c r="A1021" t="s">
        <v>468</v>
      </c>
      <c r="C1021" t="s">
        <v>468</v>
      </c>
      <c r="M1021" t="s">
        <v>870</v>
      </c>
      <c r="N1021">
        <v>1</v>
      </c>
    </row>
    <row r="1022" spans="1:14" x14ac:dyDescent="0.25">
      <c r="A1022" t="s">
        <v>236</v>
      </c>
      <c r="C1022" t="s">
        <v>236</v>
      </c>
      <c r="M1022" t="s">
        <v>722</v>
      </c>
      <c r="N1022">
        <v>1</v>
      </c>
    </row>
    <row r="1023" spans="1:14" x14ac:dyDescent="0.25">
      <c r="A1023" t="s">
        <v>468</v>
      </c>
      <c r="C1023" t="s">
        <v>468</v>
      </c>
      <c r="M1023" t="s">
        <v>1381</v>
      </c>
      <c r="N1023">
        <v>1</v>
      </c>
    </row>
    <row r="1024" spans="1:14" x14ac:dyDescent="0.25">
      <c r="A1024" t="s">
        <v>468</v>
      </c>
      <c r="C1024" t="s">
        <v>468</v>
      </c>
      <c r="M1024" t="s">
        <v>1354</v>
      </c>
      <c r="N1024">
        <v>1</v>
      </c>
    </row>
    <row r="1025" spans="1:14" x14ac:dyDescent="0.25">
      <c r="A1025" t="s">
        <v>586</v>
      </c>
      <c r="C1025" t="s">
        <v>586</v>
      </c>
      <c r="M1025" t="s">
        <v>1031</v>
      </c>
      <c r="N1025">
        <v>1</v>
      </c>
    </row>
    <row r="1026" spans="1:14" x14ac:dyDescent="0.25">
      <c r="A1026" t="s">
        <v>716</v>
      </c>
      <c r="C1026" t="s">
        <v>716</v>
      </c>
      <c r="M1026" t="s">
        <v>883</v>
      </c>
      <c r="N1026">
        <v>1</v>
      </c>
    </row>
    <row r="1027" spans="1:14" x14ac:dyDescent="0.25">
      <c r="A1027" t="s">
        <v>330</v>
      </c>
      <c r="C1027" t="s">
        <v>330</v>
      </c>
      <c r="M1027" t="s">
        <v>949</v>
      </c>
      <c r="N1027">
        <v>1</v>
      </c>
    </row>
    <row r="1028" spans="1:14" x14ac:dyDescent="0.25">
      <c r="A1028" t="s">
        <v>245</v>
      </c>
      <c r="C1028" t="s">
        <v>245</v>
      </c>
      <c r="M1028" t="s">
        <v>341</v>
      </c>
      <c r="N1028">
        <v>1</v>
      </c>
    </row>
    <row r="1029" spans="1:14" x14ac:dyDescent="0.25">
      <c r="A1029" s="20" t="s">
        <v>781</v>
      </c>
      <c r="C1029" t="s">
        <v>781</v>
      </c>
      <c r="M1029" t="s">
        <v>276</v>
      </c>
      <c r="N1029">
        <v>1</v>
      </c>
    </row>
    <row r="1030" spans="1:14" x14ac:dyDescent="0.25">
      <c r="A1030" s="20" t="s">
        <v>782</v>
      </c>
      <c r="C1030" t="s">
        <v>782</v>
      </c>
      <c r="M1030" t="s">
        <v>283</v>
      </c>
      <c r="N1030">
        <v>1</v>
      </c>
    </row>
    <row r="1031" spans="1:14" x14ac:dyDescent="0.25">
      <c r="A1031" s="20" t="s">
        <v>205</v>
      </c>
      <c r="C1031" t="s">
        <v>205</v>
      </c>
      <c r="M1031" t="s">
        <v>1751</v>
      </c>
      <c r="N1031">
        <v>1</v>
      </c>
    </row>
    <row r="1032" spans="1:14" x14ac:dyDescent="0.25">
      <c r="A1032" s="20" t="s">
        <v>783</v>
      </c>
      <c r="C1032" t="s">
        <v>783</v>
      </c>
      <c r="M1032" t="s">
        <v>1752</v>
      </c>
      <c r="N1032">
        <v>1</v>
      </c>
    </row>
    <row r="1033" spans="1:14" x14ac:dyDescent="0.25">
      <c r="A1033" s="20" t="s">
        <v>784</v>
      </c>
      <c r="C1033" t="s">
        <v>784</v>
      </c>
      <c r="M1033" t="s">
        <v>881</v>
      </c>
      <c r="N1033">
        <v>1</v>
      </c>
    </row>
    <row r="1034" spans="1:14" x14ac:dyDescent="0.25">
      <c r="A1034" s="20" t="s">
        <v>785</v>
      </c>
      <c r="C1034" t="s">
        <v>785</v>
      </c>
      <c r="M1034" t="s">
        <v>1486</v>
      </c>
      <c r="N1034">
        <v>1</v>
      </c>
    </row>
    <row r="1035" spans="1:14" x14ac:dyDescent="0.25">
      <c r="A1035" s="20" t="s">
        <v>786</v>
      </c>
      <c r="C1035" t="s">
        <v>786</v>
      </c>
      <c r="M1035" t="s">
        <v>1046</v>
      </c>
      <c r="N1035">
        <v>1</v>
      </c>
    </row>
    <row r="1036" spans="1:14" x14ac:dyDescent="0.25">
      <c r="A1036" s="20" t="s">
        <v>787</v>
      </c>
      <c r="C1036" t="s">
        <v>787</v>
      </c>
      <c r="M1036" t="s">
        <v>1239</v>
      </c>
      <c r="N1036">
        <v>1</v>
      </c>
    </row>
    <row r="1037" spans="1:14" x14ac:dyDescent="0.25">
      <c r="A1037" s="20" t="s">
        <v>788</v>
      </c>
      <c r="C1037" t="s">
        <v>788</v>
      </c>
      <c r="M1037" t="s">
        <v>1288</v>
      </c>
      <c r="N1037">
        <v>1</v>
      </c>
    </row>
    <row r="1038" spans="1:14" x14ac:dyDescent="0.25">
      <c r="A1038" s="20" t="s">
        <v>789</v>
      </c>
      <c r="C1038" t="s">
        <v>789</v>
      </c>
      <c r="M1038" t="s">
        <v>1370</v>
      </c>
      <c r="N1038">
        <v>1</v>
      </c>
    </row>
    <row r="1039" spans="1:14" x14ac:dyDescent="0.25">
      <c r="A1039" s="20" t="s">
        <v>790</v>
      </c>
      <c r="C1039" t="s">
        <v>790</v>
      </c>
      <c r="M1039" t="s">
        <v>1049</v>
      </c>
      <c r="N1039">
        <v>1</v>
      </c>
    </row>
    <row r="1040" spans="1:14" x14ac:dyDescent="0.25">
      <c r="A1040" s="20" t="s">
        <v>791</v>
      </c>
      <c r="C1040" t="s">
        <v>791</v>
      </c>
      <c r="M1040" t="s">
        <v>426</v>
      </c>
      <c r="N1040">
        <v>1</v>
      </c>
    </row>
    <row r="1041" spans="1:14" x14ac:dyDescent="0.25">
      <c r="A1041" s="20" t="s">
        <v>792</v>
      </c>
      <c r="C1041" t="s">
        <v>792</v>
      </c>
      <c r="M1041" t="s">
        <v>1445</v>
      </c>
      <c r="N1041">
        <v>1</v>
      </c>
    </row>
    <row r="1042" spans="1:14" x14ac:dyDescent="0.25">
      <c r="A1042" s="20" t="s">
        <v>793</v>
      </c>
      <c r="C1042" t="s">
        <v>793</v>
      </c>
      <c r="M1042" t="s">
        <v>1753</v>
      </c>
      <c r="N1042">
        <v>1</v>
      </c>
    </row>
    <row r="1043" spans="1:14" x14ac:dyDescent="0.25">
      <c r="A1043" s="20" t="s">
        <v>794</v>
      </c>
      <c r="C1043" t="s">
        <v>794</v>
      </c>
      <c r="M1043" t="s">
        <v>925</v>
      </c>
      <c r="N1043">
        <v>1</v>
      </c>
    </row>
    <row r="1044" spans="1:14" x14ac:dyDescent="0.25">
      <c r="A1044" s="20" t="s">
        <v>795</v>
      </c>
      <c r="C1044" t="s">
        <v>795</v>
      </c>
      <c r="M1044" t="s">
        <v>704</v>
      </c>
      <c r="N1044">
        <v>1</v>
      </c>
    </row>
    <row r="1045" spans="1:14" x14ac:dyDescent="0.25">
      <c r="A1045" s="20" t="s">
        <v>796</v>
      </c>
      <c r="C1045" t="s">
        <v>796</v>
      </c>
      <c r="M1045" t="s">
        <v>922</v>
      </c>
      <c r="N1045">
        <v>1</v>
      </c>
    </row>
    <row r="1046" spans="1:14" x14ac:dyDescent="0.25">
      <c r="A1046" s="20" t="s">
        <v>797</v>
      </c>
      <c r="C1046" t="s">
        <v>797</v>
      </c>
      <c r="M1046" t="s">
        <v>1232</v>
      </c>
      <c r="N1046">
        <v>1</v>
      </c>
    </row>
    <row r="1047" spans="1:14" x14ac:dyDescent="0.25">
      <c r="A1047" s="20" t="s">
        <v>798</v>
      </c>
      <c r="C1047" t="s">
        <v>798</v>
      </c>
      <c r="M1047" t="s">
        <v>1301</v>
      </c>
      <c r="N1047">
        <v>1</v>
      </c>
    </row>
    <row r="1048" spans="1:14" x14ac:dyDescent="0.25">
      <c r="A1048" s="20" t="s">
        <v>214</v>
      </c>
      <c r="C1048" t="s">
        <v>214</v>
      </c>
      <c r="M1048" t="s">
        <v>1605</v>
      </c>
      <c r="N1048">
        <v>1</v>
      </c>
    </row>
    <row r="1049" spans="1:14" x14ac:dyDescent="0.25">
      <c r="A1049" s="20" t="s">
        <v>799</v>
      </c>
      <c r="C1049" t="s">
        <v>799</v>
      </c>
      <c r="M1049" t="s">
        <v>1175</v>
      </c>
      <c r="N1049">
        <v>1</v>
      </c>
    </row>
    <row r="1050" spans="1:14" x14ac:dyDescent="0.25">
      <c r="A1050" s="20" t="s">
        <v>800</v>
      </c>
      <c r="C1050" t="s">
        <v>800</v>
      </c>
      <c r="M1050" t="s">
        <v>794</v>
      </c>
      <c r="N1050">
        <v>1</v>
      </c>
    </row>
    <row r="1051" spans="1:14" x14ac:dyDescent="0.25">
      <c r="A1051" s="20" t="s">
        <v>565</v>
      </c>
      <c r="C1051" t="s">
        <v>565</v>
      </c>
      <c r="M1051" t="s">
        <v>1110</v>
      </c>
      <c r="N1051">
        <v>1</v>
      </c>
    </row>
    <row r="1052" spans="1:14" x14ac:dyDescent="0.25">
      <c r="A1052" s="20" t="s">
        <v>801</v>
      </c>
      <c r="C1052" t="s">
        <v>801</v>
      </c>
      <c r="M1052" t="s">
        <v>193</v>
      </c>
      <c r="N1052">
        <v>1</v>
      </c>
    </row>
    <row r="1053" spans="1:14" x14ac:dyDescent="0.25">
      <c r="A1053" s="20" t="s">
        <v>802</v>
      </c>
      <c r="C1053" t="s">
        <v>802</v>
      </c>
      <c r="M1053" t="s">
        <v>855</v>
      </c>
      <c r="N1053">
        <v>1</v>
      </c>
    </row>
    <row r="1054" spans="1:14" x14ac:dyDescent="0.25">
      <c r="A1054" s="20" t="s">
        <v>803</v>
      </c>
      <c r="C1054" t="s">
        <v>803</v>
      </c>
      <c r="M1054" t="s">
        <v>920</v>
      </c>
      <c r="N1054">
        <v>1</v>
      </c>
    </row>
    <row r="1055" spans="1:14" x14ac:dyDescent="0.25">
      <c r="A1055" s="20" t="s">
        <v>728</v>
      </c>
      <c r="C1055" t="s">
        <v>728</v>
      </c>
      <c r="M1055" t="s">
        <v>1069</v>
      </c>
      <c r="N1055">
        <v>1</v>
      </c>
    </row>
    <row r="1056" spans="1:14" x14ac:dyDescent="0.25">
      <c r="A1056" s="20" t="s">
        <v>804</v>
      </c>
      <c r="C1056" t="s">
        <v>804</v>
      </c>
      <c r="M1056" t="s">
        <v>389</v>
      </c>
      <c r="N1056">
        <v>1</v>
      </c>
    </row>
    <row r="1057" spans="1:14" x14ac:dyDescent="0.25">
      <c r="A1057" s="20" t="s">
        <v>805</v>
      </c>
      <c r="C1057" t="s">
        <v>805</v>
      </c>
      <c r="M1057" t="s">
        <v>1344</v>
      </c>
      <c r="N1057">
        <v>1</v>
      </c>
    </row>
    <row r="1058" spans="1:14" x14ac:dyDescent="0.25">
      <c r="A1058" s="20" t="s">
        <v>806</v>
      </c>
      <c r="C1058" t="s">
        <v>806</v>
      </c>
      <c r="M1058" t="s">
        <v>437</v>
      </c>
      <c r="N1058">
        <v>1</v>
      </c>
    </row>
    <row r="1059" spans="1:14" x14ac:dyDescent="0.25">
      <c r="A1059" s="20" t="s">
        <v>218</v>
      </c>
      <c r="C1059" t="s">
        <v>218</v>
      </c>
      <c r="M1059" t="s">
        <v>196</v>
      </c>
      <c r="N1059">
        <v>1</v>
      </c>
    </row>
    <row r="1060" spans="1:14" x14ac:dyDescent="0.25">
      <c r="A1060" s="20" t="s">
        <v>807</v>
      </c>
      <c r="C1060" t="s">
        <v>807</v>
      </c>
      <c r="M1060" t="s">
        <v>1043</v>
      </c>
      <c r="N1060">
        <v>1</v>
      </c>
    </row>
    <row r="1061" spans="1:14" x14ac:dyDescent="0.25">
      <c r="A1061" s="20" t="s">
        <v>808</v>
      </c>
      <c r="C1061" t="s">
        <v>808</v>
      </c>
      <c r="M1061" t="s">
        <v>814</v>
      </c>
      <c r="N1061">
        <v>1</v>
      </c>
    </row>
    <row r="1062" spans="1:14" x14ac:dyDescent="0.25">
      <c r="A1062" s="20" t="s">
        <v>809</v>
      </c>
      <c r="C1062" t="s">
        <v>809</v>
      </c>
      <c r="M1062" t="s">
        <v>501</v>
      </c>
      <c r="N1062">
        <v>1</v>
      </c>
    </row>
    <row r="1063" spans="1:14" x14ac:dyDescent="0.25">
      <c r="A1063" s="20" t="s">
        <v>222</v>
      </c>
      <c r="C1063" t="s">
        <v>222</v>
      </c>
      <c r="M1063" t="s">
        <v>970</v>
      </c>
      <c r="N1063">
        <v>1</v>
      </c>
    </row>
    <row r="1064" spans="1:14" x14ac:dyDescent="0.25">
      <c r="A1064" s="20" t="s">
        <v>810</v>
      </c>
      <c r="C1064" t="s">
        <v>810</v>
      </c>
      <c r="M1064" t="s">
        <v>1313</v>
      </c>
      <c r="N1064">
        <v>1</v>
      </c>
    </row>
    <row r="1065" spans="1:14" x14ac:dyDescent="0.25">
      <c r="A1065" s="20" t="s">
        <v>811</v>
      </c>
      <c r="C1065" t="s">
        <v>811</v>
      </c>
      <c r="M1065" t="s">
        <v>1369</v>
      </c>
      <c r="N1065">
        <v>1</v>
      </c>
    </row>
    <row r="1066" spans="1:14" x14ac:dyDescent="0.25">
      <c r="A1066" s="20" t="s">
        <v>640</v>
      </c>
      <c r="C1066" t="s">
        <v>640</v>
      </c>
      <c r="M1066" t="s">
        <v>800</v>
      </c>
      <c r="N1066">
        <v>1</v>
      </c>
    </row>
    <row r="1067" spans="1:14" x14ac:dyDescent="0.25">
      <c r="A1067" s="20" t="s">
        <v>226</v>
      </c>
      <c r="C1067" t="s">
        <v>226</v>
      </c>
      <c r="M1067" t="s">
        <v>1630</v>
      </c>
      <c r="N1067">
        <v>1</v>
      </c>
    </row>
    <row r="1068" spans="1:14" x14ac:dyDescent="0.25">
      <c r="A1068" s="20" t="s">
        <v>227</v>
      </c>
      <c r="C1068" t="s">
        <v>227</v>
      </c>
      <c r="M1068" t="s">
        <v>866</v>
      </c>
      <c r="N1068">
        <v>1</v>
      </c>
    </row>
    <row r="1069" spans="1:14" x14ac:dyDescent="0.25">
      <c r="A1069" s="20" t="s">
        <v>228</v>
      </c>
      <c r="C1069" t="s">
        <v>228</v>
      </c>
      <c r="M1069" t="s">
        <v>1754</v>
      </c>
      <c r="N1069">
        <v>1</v>
      </c>
    </row>
    <row r="1070" spans="1:14" x14ac:dyDescent="0.25">
      <c r="A1070" s="20" t="s">
        <v>229</v>
      </c>
      <c r="C1070" t="s">
        <v>229</v>
      </c>
      <c r="M1070" t="s">
        <v>988</v>
      </c>
      <c r="N1070">
        <v>1</v>
      </c>
    </row>
    <row r="1071" spans="1:14" x14ac:dyDescent="0.25">
      <c r="A1071" s="20" t="s">
        <v>226</v>
      </c>
      <c r="C1071" t="s">
        <v>226</v>
      </c>
      <c r="M1071" t="s">
        <v>1201</v>
      </c>
      <c r="N1071">
        <v>1</v>
      </c>
    </row>
    <row r="1072" spans="1:14" x14ac:dyDescent="0.25">
      <c r="A1072" s="20" t="s">
        <v>812</v>
      </c>
      <c r="C1072" t="s">
        <v>812</v>
      </c>
      <c r="M1072" t="s">
        <v>1205</v>
      </c>
      <c r="N1072">
        <v>1</v>
      </c>
    </row>
    <row r="1073" spans="1:14" x14ac:dyDescent="0.25">
      <c r="A1073" s="20" t="s">
        <v>813</v>
      </c>
      <c r="C1073" t="s">
        <v>813</v>
      </c>
      <c r="M1073" t="s">
        <v>795</v>
      </c>
      <c r="N1073">
        <v>1</v>
      </c>
    </row>
    <row r="1074" spans="1:14" x14ac:dyDescent="0.25">
      <c r="A1074" s="20" t="s">
        <v>231</v>
      </c>
      <c r="C1074" t="s">
        <v>231</v>
      </c>
      <c r="M1074" t="s">
        <v>836</v>
      </c>
      <c r="N1074">
        <v>1</v>
      </c>
    </row>
    <row r="1075" spans="1:14" x14ac:dyDescent="0.25">
      <c r="A1075" s="20" t="s">
        <v>814</v>
      </c>
      <c r="C1075" t="s">
        <v>814</v>
      </c>
      <c r="M1075" t="s">
        <v>433</v>
      </c>
      <c r="N1075">
        <v>1</v>
      </c>
    </row>
    <row r="1076" spans="1:14" x14ac:dyDescent="0.25">
      <c r="A1076" s="20" t="s">
        <v>815</v>
      </c>
      <c r="C1076" t="s">
        <v>815</v>
      </c>
      <c r="M1076" t="s">
        <v>1221</v>
      </c>
      <c r="N1076">
        <v>1</v>
      </c>
    </row>
    <row r="1077" spans="1:14" x14ac:dyDescent="0.25">
      <c r="A1077" s="20" t="s">
        <v>816</v>
      </c>
      <c r="C1077" t="s">
        <v>816</v>
      </c>
      <c r="M1077" t="s">
        <v>297</v>
      </c>
      <c r="N1077">
        <v>1</v>
      </c>
    </row>
    <row r="1078" spans="1:14" x14ac:dyDescent="0.25">
      <c r="A1078" s="20" t="s">
        <v>817</v>
      </c>
      <c r="C1078" t="s">
        <v>817</v>
      </c>
      <c r="M1078" t="s">
        <v>926</v>
      </c>
      <c r="N1078">
        <v>1</v>
      </c>
    </row>
    <row r="1079" spans="1:14" x14ac:dyDescent="0.25">
      <c r="A1079" s="20" t="s">
        <v>235</v>
      </c>
      <c r="C1079" t="s">
        <v>235</v>
      </c>
      <c r="M1079" t="s">
        <v>1041</v>
      </c>
      <c r="N1079">
        <v>1</v>
      </c>
    </row>
    <row r="1080" spans="1:14" x14ac:dyDescent="0.25">
      <c r="A1080" s="20" t="s">
        <v>818</v>
      </c>
      <c r="C1080" t="s">
        <v>818</v>
      </c>
      <c r="M1080" t="s">
        <v>1070</v>
      </c>
      <c r="N1080">
        <v>1</v>
      </c>
    </row>
    <row r="1081" spans="1:14" x14ac:dyDescent="0.25">
      <c r="A1081" s="20" t="s">
        <v>237</v>
      </c>
      <c r="C1081" t="s">
        <v>237</v>
      </c>
      <c r="M1081" t="s">
        <v>909</v>
      </c>
      <c r="N1081">
        <v>1</v>
      </c>
    </row>
    <row r="1082" spans="1:14" x14ac:dyDescent="0.25">
      <c r="A1082" s="20" t="s">
        <v>819</v>
      </c>
      <c r="C1082" t="s">
        <v>819</v>
      </c>
      <c r="M1082" t="s">
        <v>1014</v>
      </c>
      <c r="N1082">
        <v>1</v>
      </c>
    </row>
    <row r="1083" spans="1:14" x14ac:dyDescent="0.25">
      <c r="A1083" s="20" t="s">
        <v>239</v>
      </c>
      <c r="C1083" t="s">
        <v>239</v>
      </c>
      <c r="M1083" t="s">
        <v>300</v>
      </c>
      <c r="N1083">
        <v>1</v>
      </c>
    </row>
    <row r="1084" spans="1:14" x14ac:dyDescent="0.25">
      <c r="A1084" s="20" t="s">
        <v>240</v>
      </c>
      <c r="C1084" t="s">
        <v>240</v>
      </c>
      <c r="M1084" t="s">
        <v>613</v>
      </c>
      <c r="N1084">
        <v>1</v>
      </c>
    </row>
    <row r="1085" spans="1:14" x14ac:dyDescent="0.25">
      <c r="A1085" s="20" t="s">
        <v>820</v>
      </c>
      <c r="C1085" t="s">
        <v>820</v>
      </c>
      <c r="M1085" t="s">
        <v>1469</v>
      </c>
      <c r="N1085">
        <v>1</v>
      </c>
    </row>
    <row r="1086" spans="1:14" x14ac:dyDescent="0.25">
      <c r="A1086" s="20" t="s">
        <v>241</v>
      </c>
      <c r="C1086" t="s">
        <v>241</v>
      </c>
      <c r="M1086" t="s">
        <v>849</v>
      </c>
      <c r="N1086">
        <v>1</v>
      </c>
    </row>
    <row r="1087" spans="1:14" x14ac:dyDescent="0.25">
      <c r="A1087" s="20" t="s">
        <v>242</v>
      </c>
      <c r="C1087" t="s">
        <v>242</v>
      </c>
      <c r="M1087" t="s">
        <v>1015</v>
      </c>
      <c r="N1087">
        <v>1</v>
      </c>
    </row>
    <row r="1088" spans="1:14" x14ac:dyDescent="0.25">
      <c r="A1088" s="20" t="s">
        <v>243</v>
      </c>
      <c r="C1088" t="s">
        <v>243</v>
      </c>
      <c r="M1088" t="s">
        <v>809</v>
      </c>
      <c r="N1088">
        <v>1</v>
      </c>
    </row>
    <row r="1089" spans="1:14" x14ac:dyDescent="0.25">
      <c r="A1089" s="20" t="s">
        <v>244</v>
      </c>
      <c r="C1089" t="s">
        <v>244</v>
      </c>
      <c r="M1089" t="s">
        <v>806</v>
      </c>
      <c r="N1089">
        <v>1</v>
      </c>
    </row>
    <row r="1090" spans="1:14" x14ac:dyDescent="0.25">
      <c r="A1090" s="20" t="s">
        <v>245</v>
      </c>
      <c r="C1090" t="s">
        <v>245</v>
      </c>
      <c r="M1090" t="s">
        <v>720</v>
      </c>
      <c r="N1090">
        <v>1</v>
      </c>
    </row>
    <row r="1091" spans="1:14" x14ac:dyDescent="0.25">
      <c r="A1091" s="20" t="s">
        <v>246</v>
      </c>
      <c r="C1091" t="s">
        <v>246</v>
      </c>
      <c r="M1091" t="s">
        <v>349</v>
      </c>
      <c r="N1091">
        <v>1</v>
      </c>
    </row>
    <row r="1092" spans="1:14" x14ac:dyDescent="0.25">
      <c r="A1092" s="20" t="s">
        <v>247</v>
      </c>
      <c r="C1092" t="s">
        <v>247</v>
      </c>
      <c r="M1092" t="s">
        <v>318</v>
      </c>
      <c r="N1092">
        <v>1</v>
      </c>
    </row>
    <row r="1093" spans="1:14" x14ac:dyDescent="0.25">
      <c r="A1093" s="20" t="s">
        <v>822</v>
      </c>
      <c r="C1093" t="s">
        <v>822</v>
      </c>
      <c r="M1093" t="s">
        <v>1447</v>
      </c>
      <c r="N1093">
        <v>1</v>
      </c>
    </row>
    <row r="1094" spans="1:14" x14ac:dyDescent="0.25">
      <c r="A1094" s="20" t="s">
        <v>247</v>
      </c>
      <c r="C1094" t="s">
        <v>247</v>
      </c>
      <c r="M1094" t="s">
        <v>1130</v>
      </c>
      <c r="N1094">
        <v>1</v>
      </c>
    </row>
    <row r="1095" spans="1:14" x14ac:dyDescent="0.25">
      <c r="A1095" s="20" t="s">
        <v>248</v>
      </c>
      <c r="C1095" t="s">
        <v>248</v>
      </c>
      <c r="M1095" t="s">
        <v>1037</v>
      </c>
      <c r="N1095">
        <v>1</v>
      </c>
    </row>
    <row r="1096" spans="1:14" x14ac:dyDescent="0.25">
      <c r="A1096" s="20" t="s">
        <v>245</v>
      </c>
      <c r="C1096" t="s">
        <v>245</v>
      </c>
      <c r="M1096" t="s">
        <v>162</v>
      </c>
      <c r="N1096">
        <v>1</v>
      </c>
    </row>
    <row r="1097" spans="1:14" x14ac:dyDescent="0.25">
      <c r="A1097" s="20" t="s">
        <v>823</v>
      </c>
      <c r="C1097" t="s">
        <v>823</v>
      </c>
      <c r="M1097" t="s">
        <v>1627</v>
      </c>
      <c r="N1097">
        <v>1</v>
      </c>
    </row>
    <row r="1098" spans="1:14" x14ac:dyDescent="0.25">
      <c r="A1098" s="20" t="s">
        <v>824</v>
      </c>
      <c r="C1098" t="s">
        <v>824</v>
      </c>
      <c r="M1098" t="s">
        <v>853</v>
      </c>
      <c r="N1098">
        <v>1</v>
      </c>
    </row>
    <row r="1099" spans="1:14" x14ac:dyDescent="0.25">
      <c r="A1099" s="20" t="s">
        <v>288</v>
      </c>
      <c r="C1099" t="s">
        <v>288</v>
      </c>
      <c r="M1099" t="s">
        <v>791</v>
      </c>
      <c r="N1099">
        <v>1</v>
      </c>
    </row>
    <row r="1100" spans="1:14" x14ac:dyDescent="0.25">
      <c r="A1100" s="20" t="s">
        <v>825</v>
      </c>
      <c r="C1100" t="s">
        <v>825</v>
      </c>
      <c r="M1100" t="s">
        <v>1746</v>
      </c>
      <c r="N1100">
        <v>1</v>
      </c>
    </row>
    <row r="1101" spans="1:14" x14ac:dyDescent="0.25">
      <c r="A1101" s="20" t="s">
        <v>826</v>
      </c>
      <c r="C1101" t="s">
        <v>826</v>
      </c>
      <c r="M1101" t="s">
        <v>937</v>
      </c>
      <c r="N1101">
        <v>1</v>
      </c>
    </row>
    <row r="1102" spans="1:14" x14ac:dyDescent="0.25">
      <c r="A1102" s="20" t="s">
        <v>827</v>
      </c>
      <c r="C1102" t="s">
        <v>827</v>
      </c>
      <c r="M1102" t="s">
        <v>1529</v>
      </c>
      <c r="N1102">
        <v>1</v>
      </c>
    </row>
    <row r="1103" spans="1:14" x14ac:dyDescent="0.25">
      <c r="A1103" s="20" t="s">
        <v>828</v>
      </c>
      <c r="C1103" t="s">
        <v>828</v>
      </c>
      <c r="M1103" t="s">
        <v>1017</v>
      </c>
      <c r="N1103">
        <v>1</v>
      </c>
    </row>
    <row r="1104" spans="1:14" x14ac:dyDescent="0.25">
      <c r="A1104" s="20" t="s">
        <v>829</v>
      </c>
      <c r="C1104" t="s">
        <v>829</v>
      </c>
      <c r="M1104" t="s">
        <v>1747</v>
      </c>
      <c r="N1104">
        <v>1</v>
      </c>
    </row>
    <row r="1105" spans="1:14" x14ac:dyDescent="0.25">
      <c r="A1105" s="20" t="s">
        <v>830</v>
      </c>
      <c r="C1105" t="s">
        <v>830</v>
      </c>
      <c r="M1105" t="s">
        <v>898</v>
      </c>
      <c r="N1105">
        <v>1</v>
      </c>
    </row>
    <row r="1106" spans="1:14" x14ac:dyDescent="0.25">
      <c r="A1106" s="20" t="s">
        <v>831</v>
      </c>
      <c r="C1106" t="s">
        <v>831</v>
      </c>
      <c r="M1106" t="s">
        <v>392</v>
      </c>
      <c r="N1106">
        <v>1</v>
      </c>
    </row>
    <row r="1107" spans="1:14" x14ac:dyDescent="0.25">
      <c r="A1107" s="20" t="s">
        <v>832</v>
      </c>
      <c r="C1107" t="s">
        <v>832</v>
      </c>
      <c r="M1107" t="s">
        <v>983</v>
      </c>
      <c r="N1107">
        <v>1</v>
      </c>
    </row>
    <row r="1108" spans="1:14" x14ac:dyDescent="0.25">
      <c r="A1108" s="20" t="s">
        <v>833</v>
      </c>
      <c r="C1108" t="s">
        <v>833</v>
      </c>
      <c r="M1108" t="s">
        <v>1217</v>
      </c>
      <c r="N1108">
        <v>1</v>
      </c>
    </row>
    <row r="1109" spans="1:14" x14ac:dyDescent="0.25">
      <c r="A1109" s="20" t="s">
        <v>834</v>
      </c>
      <c r="C1109" t="s">
        <v>834</v>
      </c>
      <c r="M1109" t="s">
        <v>457</v>
      </c>
      <c r="N1109">
        <v>1</v>
      </c>
    </row>
    <row r="1110" spans="1:14" x14ac:dyDescent="0.25">
      <c r="A1110" s="20" t="s">
        <v>546</v>
      </c>
      <c r="C1110" t="s">
        <v>546</v>
      </c>
      <c r="M1110" t="s">
        <v>1034</v>
      </c>
      <c r="N1110">
        <v>1</v>
      </c>
    </row>
    <row r="1111" spans="1:14" x14ac:dyDescent="0.25">
      <c r="A1111" s="20" t="s">
        <v>835</v>
      </c>
      <c r="C1111" t="s">
        <v>835</v>
      </c>
      <c r="M1111" t="s">
        <v>1456</v>
      </c>
      <c r="N1111">
        <v>1</v>
      </c>
    </row>
    <row r="1112" spans="1:14" x14ac:dyDescent="0.25">
      <c r="A1112" s="20" t="s">
        <v>836</v>
      </c>
      <c r="C1112" t="s">
        <v>836</v>
      </c>
      <c r="M1112" t="s">
        <v>482</v>
      </c>
      <c r="N1112">
        <v>1</v>
      </c>
    </row>
    <row r="1113" spans="1:14" x14ac:dyDescent="0.25">
      <c r="A1113" s="20" t="s">
        <v>837</v>
      </c>
      <c r="C1113" t="s">
        <v>837</v>
      </c>
      <c r="M1113" t="s">
        <v>404</v>
      </c>
      <c r="N1113">
        <v>1</v>
      </c>
    </row>
    <row r="1114" spans="1:14" x14ac:dyDescent="0.25">
      <c r="A1114" s="20" t="s">
        <v>838</v>
      </c>
      <c r="C1114" t="s">
        <v>838</v>
      </c>
      <c r="M1114" t="s">
        <v>1102</v>
      </c>
      <c r="N1114">
        <v>1</v>
      </c>
    </row>
    <row r="1115" spans="1:14" x14ac:dyDescent="0.25">
      <c r="A1115" s="20" t="s">
        <v>839</v>
      </c>
      <c r="C1115" t="s">
        <v>839</v>
      </c>
      <c r="M1115" t="s">
        <v>1157</v>
      </c>
      <c r="N1115">
        <v>1</v>
      </c>
    </row>
    <row r="1116" spans="1:14" x14ac:dyDescent="0.25">
      <c r="A1116" s="20" t="s">
        <v>299</v>
      </c>
      <c r="C1116" t="s">
        <v>299</v>
      </c>
      <c r="M1116" t="s">
        <v>549</v>
      </c>
      <c r="N1116">
        <v>1</v>
      </c>
    </row>
    <row r="1117" spans="1:14" x14ac:dyDescent="0.25">
      <c r="A1117" s="20" t="s">
        <v>840</v>
      </c>
      <c r="C1117" t="s">
        <v>840</v>
      </c>
      <c r="M1117" t="s">
        <v>827</v>
      </c>
      <c r="N1117">
        <v>1</v>
      </c>
    </row>
    <row r="1118" spans="1:14" x14ac:dyDescent="0.25">
      <c r="A1118" s="20" t="s">
        <v>841</v>
      </c>
      <c r="C1118" t="s">
        <v>841</v>
      </c>
      <c r="M1118" t="s">
        <v>1136</v>
      </c>
      <c r="N1118">
        <v>1</v>
      </c>
    </row>
    <row r="1119" spans="1:14" x14ac:dyDescent="0.25">
      <c r="A1119" s="20" t="s">
        <v>781</v>
      </c>
      <c r="C1119" t="s">
        <v>781</v>
      </c>
      <c r="M1119" t="s">
        <v>846</v>
      </c>
      <c r="N1119">
        <v>1</v>
      </c>
    </row>
    <row r="1120" spans="1:14" x14ac:dyDescent="0.25">
      <c r="A1120" s="20" t="s">
        <v>842</v>
      </c>
      <c r="C1120" t="s">
        <v>842</v>
      </c>
      <c r="M1120" t="s">
        <v>932</v>
      </c>
      <c r="N1120">
        <v>1</v>
      </c>
    </row>
    <row r="1121" spans="1:14" x14ac:dyDescent="0.25">
      <c r="A1121" s="20" t="s">
        <v>843</v>
      </c>
      <c r="C1121" t="s">
        <v>843</v>
      </c>
      <c r="M1121" t="s">
        <v>381</v>
      </c>
      <c r="N1121">
        <v>1</v>
      </c>
    </row>
    <row r="1122" spans="1:14" x14ac:dyDescent="0.25">
      <c r="A1122" s="20" t="s">
        <v>844</v>
      </c>
      <c r="C1122" t="s">
        <v>844</v>
      </c>
      <c r="M1122" t="s">
        <v>935</v>
      </c>
      <c r="N1122">
        <v>1</v>
      </c>
    </row>
    <row r="1123" spans="1:14" x14ac:dyDescent="0.25">
      <c r="A1123" s="20" t="s">
        <v>845</v>
      </c>
      <c r="C1123" t="s">
        <v>845</v>
      </c>
      <c r="M1123" t="s">
        <v>1065</v>
      </c>
      <c r="N1123">
        <v>1</v>
      </c>
    </row>
    <row r="1124" spans="1:14" x14ac:dyDescent="0.25">
      <c r="A1124" s="20" t="s">
        <v>846</v>
      </c>
      <c r="C1124" t="s">
        <v>846</v>
      </c>
      <c r="M1124" t="s">
        <v>982</v>
      </c>
      <c r="N1124">
        <v>1</v>
      </c>
    </row>
    <row r="1125" spans="1:14" x14ac:dyDescent="0.25">
      <c r="A1125" s="20" t="s">
        <v>847</v>
      </c>
      <c r="C1125" t="s">
        <v>847</v>
      </c>
      <c r="M1125" t="s">
        <v>1311</v>
      </c>
      <c r="N1125">
        <v>1</v>
      </c>
    </row>
    <row r="1126" spans="1:14" x14ac:dyDescent="0.25">
      <c r="A1126" s="20" t="s">
        <v>848</v>
      </c>
      <c r="C1126" t="s">
        <v>848</v>
      </c>
      <c r="M1126" t="s">
        <v>1443</v>
      </c>
      <c r="N1126">
        <v>1</v>
      </c>
    </row>
    <row r="1127" spans="1:14" x14ac:dyDescent="0.25">
      <c r="A1127" s="20" t="s">
        <v>306</v>
      </c>
      <c r="C1127" t="s">
        <v>306</v>
      </c>
      <c r="M1127" t="s">
        <v>1227</v>
      </c>
      <c r="N1127">
        <v>1</v>
      </c>
    </row>
    <row r="1128" spans="1:14" x14ac:dyDescent="0.25">
      <c r="A1128" s="20" t="s">
        <v>849</v>
      </c>
      <c r="C1128" t="s">
        <v>849</v>
      </c>
      <c r="M1128" t="s">
        <v>689</v>
      </c>
      <c r="N1128">
        <v>1</v>
      </c>
    </row>
    <row r="1129" spans="1:14" x14ac:dyDescent="0.25">
      <c r="A1129" s="20" t="s">
        <v>850</v>
      </c>
      <c r="C1129" t="s">
        <v>850</v>
      </c>
      <c r="M1129" t="s">
        <v>969</v>
      </c>
      <c r="N1129">
        <v>1</v>
      </c>
    </row>
    <row r="1130" spans="1:14" x14ac:dyDescent="0.25">
      <c r="A1130" s="20" t="s">
        <v>851</v>
      </c>
      <c r="C1130" t="s">
        <v>851</v>
      </c>
      <c r="M1130" t="s">
        <v>1212</v>
      </c>
      <c r="N1130">
        <v>1</v>
      </c>
    </row>
    <row r="1131" spans="1:14" x14ac:dyDescent="0.25">
      <c r="A1131" s="20" t="s">
        <v>309</v>
      </c>
      <c r="C1131" t="s">
        <v>309</v>
      </c>
      <c r="M1131" t="s">
        <v>918</v>
      </c>
      <c r="N1131">
        <v>1</v>
      </c>
    </row>
    <row r="1132" spans="1:14" x14ac:dyDescent="0.25">
      <c r="A1132" s="20" t="s">
        <v>852</v>
      </c>
      <c r="C1132" t="s">
        <v>852</v>
      </c>
      <c r="M1132" t="s">
        <v>1127</v>
      </c>
      <c r="N1132">
        <v>1</v>
      </c>
    </row>
    <row r="1133" spans="1:14" x14ac:dyDescent="0.25">
      <c r="A1133" s="20" t="s">
        <v>853</v>
      </c>
      <c r="C1133" t="s">
        <v>853</v>
      </c>
      <c r="M1133" t="s">
        <v>792</v>
      </c>
      <c r="N1133">
        <v>1</v>
      </c>
    </row>
    <row r="1134" spans="1:14" x14ac:dyDescent="0.25">
      <c r="A1134" s="20" t="s">
        <v>854</v>
      </c>
      <c r="C1134" t="s">
        <v>854</v>
      </c>
      <c r="M1134" t="s">
        <v>1590</v>
      </c>
      <c r="N1134">
        <v>2</v>
      </c>
    </row>
    <row r="1135" spans="1:14" x14ac:dyDescent="0.25">
      <c r="A1135" s="20" t="s">
        <v>312</v>
      </c>
      <c r="C1135" t="s">
        <v>312</v>
      </c>
      <c r="M1135" t="s">
        <v>1009</v>
      </c>
      <c r="N1135">
        <v>1</v>
      </c>
    </row>
    <row r="1136" spans="1:14" x14ac:dyDescent="0.25">
      <c r="A1136" s="20" t="s">
        <v>224</v>
      </c>
      <c r="C1136" t="s">
        <v>224</v>
      </c>
      <c r="M1136" t="s">
        <v>731</v>
      </c>
      <c r="N1136">
        <v>1</v>
      </c>
    </row>
    <row r="1137" spans="1:14" x14ac:dyDescent="0.25">
      <c r="A1137" s="20" t="s">
        <v>232</v>
      </c>
      <c r="C1137" t="s">
        <v>232</v>
      </c>
      <c r="M1137" t="s">
        <v>1296</v>
      </c>
      <c r="N1137">
        <v>1</v>
      </c>
    </row>
    <row r="1138" spans="1:14" x14ac:dyDescent="0.25">
      <c r="A1138" s="20" t="s">
        <v>313</v>
      </c>
      <c r="C1138" t="s">
        <v>313</v>
      </c>
      <c r="M1138" t="s">
        <v>1451</v>
      </c>
      <c r="N1138">
        <v>1</v>
      </c>
    </row>
    <row r="1139" spans="1:14" x14ac:dyDescent="0.25">
      <c r="A1139" s="20" t="s">
        <v>232</v>
      </c>
      <c r="C1139" t="s">
        <v>232</v>
      </c>
      <c r="M1139" t="s">
        <v>362</v>
      </c>
      <c r="N1139">
        <v>1</v>
      </c>
    </row>
    <row r="1140" spans="1:14" x14ac:dyDescent="0.25">
      <c r="A1140" s="20" t="s">
        <v>387</v>
      </c>
      <c r="C1140" t="s">
        <v>387</v>
      </c>
      <c r="M1140" t="s">
        <v>627</v>
      </c>
      <c r="N1140">
        <v>1</v>
      </c>
    </row>
    <row r="1141" spans="1:14" x14ac:dyDescent="0.25">
      <c r="A1141" s="20" t="s">
        <v>855</v>
      </c>
      <c r="C1141" t="s">
        <v>855</v>
      </c>
      <c r="M1141" t="s">
        <v>923</v>
      </c>
      <c r="N1141">
        <v>1</v>
      </c>
    </row>
    <row r="1142" spans="1:14" x14ac:dyDescent="0.25">
      <c r="A1142" s="20" t="s">
        <v>316</v>
      </c>
      <c r="C1142" t="s">
        <v>316</v>
      </c>
      <c r="M1142" t="s">
        <v>915</v>
      </c>
      <c r="N1142">
        <v>1</v>
      </c>
    </row>
    <row r="1143" spans="1:14" x14ac:dyDescent="0.25">
      <c r="A1143" s="20" t="s">
        <v>856</v>
      </c>
      <c r="C1143" t="s">
        <v>856</v>
      </c>
      <c r="M1143" t="s">
        <v>1436</v>
      </c>
      <c r="N1143">
        <v>1</v>
      </c>
    </row>
    <row r="1144" spans="1:14" x14ac:dyDescent="0.25">
      <c r="A1144" s="20" t="s">
        <v>857</v>
      </c>
      <c r="C1144" t="s">
        <v>857</v>
      </c>
      <c r="M1144" t="s">
        <v>813</v>
      </c>
      <c r="N1144">
        <v>1</v>
      </c>
    </row>
    <row r="1145" spans="1:14" x14ac:dyDescent="0.25">
      <c r="A1145" s="20" t="s">
        <v>858</v>
      </c>
      <c r="C1145" t="s">
        <v>858</v>
      </c>
      <c r="M1145" t="s">
        <v>1492</v>
      </c>
      <c r="N1145">
        <v>1</v>
      </c>
    </row>
    <row r="1146" spans="1:14" x14ac:dyDescent="0.25">
      <c r="A1146" s="20" t="s">
        <v>859</v>
      </c>
      <c r="C1146" t="s">
        <v>859</v>
      </c>
      <c r="M1146" t="s">
        <v>1018</v>
      </c>
      <c r="N1146">
        <v>1</v>
      </c>
    </row>
    <row r="1147" spans="1:14" x14ac:dyDescent="0.25">
      <c r="A1147" s="20" t="s">
        <v>319</v>
      </c>
      <c r="C1147" t="s">
        <v>319</v>
      </c>
      <c r="M1147" t="s">
        <v>1303</v>
      </c>
      <c r="N1147">
        <v>1</v>
      </c>
    </row>
    <row r="1148" spans="1:14" x14ac:dyDescent="0.25">
      <c r="A1148" s="20" t="s">
        <v>860</v>
      </c>
      <c r="C1148" t="s">
        <v>860</v>
      </c>
      <c r="M1148" t="s">
        <v>931</v>
      </c>
      <c r="N1148">
        <v>1</v>
      </c>
    </row>
    <row r="1149" spans="1:14" x14ac:dyDescent="0.25">
      <c r="A1149" s="20" t="s">
        <v>320</v>
      </c>
      <c r="C1149" t="s">
        <v>320</v>
      </c>
      <c r="M1149" t="s">
        <v>1302</v>
      </c>
      <c r="N1149">
        <v>1</v>
      </c>
    </row>
    <row r="1150" spans="1:14" x14ac:dyDescent="0.25">
      <c r="A1150" s="20" t="s">
        <v>861</v>
      </c>
      <c r="C1150" t="s">
        <v>861</v>
      </c>
      <c r="M1150" t="s">
        <v>944</v>
      </c>
      <c r="N1150">
        <v>1</v>
      </c>
    </row>
    <row r="1151" spans="1:14" x14ac:dyDescent="0.25">
      <c r="A1151" s="20" t="s">
        <v>323</v>
      </c>
      <c r="C1151" t="s">
        <v>323</v>
      </c>
      <c r="M1151" t="s">
        <v>1433</v>
      </c>
      <c r="N1151">
        <v>1</v>
      </c>
    </row>
    <row r="1152" spans="1:14" x14ac:dyDescent="0.25">
      <c r="A1152" s="20" t="s">
        <v>324</v>
      </c>
      <c r="C1152" t="s">
        <v>324</v>
      </c>
      <c r="M1152" t="s">
        <v>817</v>
      </c>
      <c r="N1152">
        <v>1</v>
      </c>
    </row>
    <row r="1153" spans="1:14" x14ac:dyDescent="0.25">
      <c r="A1153" s="20" t="s">
        <v>862</v>
      </c>
      <c r="C1153" t="s">
        <v>862</v>
      </c>
      <c r="M1153" t="s">
        <v>622</v>
      </c>
      <c r="N1153">
        <v>1</v>
      </c>
    </row>
    <row r="1154" spans="1:14" x14ac:dyDescent="0.25">
      <c r="A1154" s="20" t="s">
        <v>245</v>
      </c>
      <c r="C1154" t="s">
        <v>245</v>
      </c>
      <c r="M1154" t="s">
        <v>1137</v>
      </c>
      <c r="N1154">
        <v>1</v>
      </c>
    </row>
    <row r="1155" spans="1:14" x14ac:dyDescent="0.25">
      <c r="A1155" s="20" t="s">
        <v>326</v>
      </c>
      <c r="C1155" t="s">
        <v>326</v>
      </c>
      <c r="M1155" t="s">
        <v>952</v>
      </c>
      <c r="N1155">
        <v>1</v>
      </c>
    </row>
    <row r="1156" spans="1:14" x14ac:dyDescent="0.25">
      <c r="A1156" s="20" t="s">
        <v>247</v>
      </c>
      <c r="C1156" t="s">
        <v>247</v>
      </c>
      <c r="M1156" t="s">
        <v>833</v>
      </c>
      <c r="N1156">
        <v>1</v>
      </c>
    </row>
    <row r="1157" spans="1:14" x14ac:dyDescent="0.25">
      <c r="A1157" s="20" t="s">
        <v>238</v>
      </c>
      <c r="C1157" t="s">
        <v>238</v>
      </c>
      <c r="M1157" t="s">
        <v>1154</v>
      </c>
      <c r="N1157">
        <v>1</v>
      </c>
    </row>
    <row r="1158" spans="1:14" x14ac:dyDescent="0.25">
      <c r="A1158" s="20" t="s">
        <v>327</v>
      </c>
      <c r="C1158" t="s">
        <v>327</v>
      </c>
      <c r="M1158" t="s">
        <v>542</v>
      </c>
      <c r="N1158">
        <v>1</v>
      </c>
    </row>
    <row r="1159" spans="1:14" x14ac:dyDescent="0.25">
      <c r="A1159" s="20" t="s">
        <v>328</v>
      </c>
      <c r="C1159" t="s">
        <v>328</v>
      </c>
      <c r="M1159" t="s">
        <v>1372</v>
      </c>
      <c r="N1159">
        <v>1</v>
      </c>
    </row>
    <row r="1160" spans="1:14" x14ac:dyDescent="0.25">
      <c r="A1160" s="20" t="s">
        <v>235</v>
      </c>
      <c r="C1160" t="s">
        <v>235</v>
      </c>
      <c r="M1160" t="s">
        <v>962</v>
      </c>
      <c r="N1160">
        <v>1</v>
      </c>
    </row>
    <row r="1161" spans="1:14" x14ac:dyDescent="0.25">
      <c r="A1161" s="20" t="s">
        <v>864</v>
      </c>
      <c r="C1161" t="s">
        <v>864</v>
      </c>
      <c r="M1161" t="s">
        <v>1100</v>
      </c>
      <c r="N1161">
        <v>1</v>
      </c>
    </row>
    <row r="1162" spans="1:14" x14ac:dyDescent="0.25">
      <c r="A1162" s="20" t="s">
        <v>235</v>
      </c>
      <c r="C1162" t="s">
        <v>235</v>
      </c>
      <c r="M1162" t="s">
        <v>442</v>
      </c>
      <c r="N1162">
        <v>1</v>
      </c>
    </row>
    <row r="1163" spans="1:14" x14ac:dyDescent="0.25">
      <c r="A1163" s="20" t="s">
        <v>329</v>
      </c>
      <c r="C1163" t="s">
        <v>329</v>
      </c>
      <c r="M1163" t="s">
        <v>959</v>
      </c>
      <c r="N1163">
        <v>1</v>
      </c>
    </row>
    <row r="1164" spans="1:14" x14ac:dyDescent="0.25">
      <c r="A1164" s="20" t="s">
        <v>330</v>
      </c>
      <c r="C1164" t="s">
        <v>330</v>
      </c>
      <c r="M1164" t="s">
        <v>303</v>
      </c>
      <c r="N1164">
        <v>1</v>
      </c>
    </row>
    <row r="1165" spans="1:14" x14ac:dyDescent="0.25">
      <c r="A1165" s="20" t="s">
        <v>865</v>
      </c>
      <c r="C1165" t="s">
        <v>865</v>
      </c>
      <c r="M1165" t="s">
        <v>887</v>
      </c>
      <c r="N1165">
        <v>1</v>
      </c>
    </row>
    <row r="1166" spans="1:14" x14ac:dyDescent="0.25">
      <c r="A1166" s="20" t="s">
        <v>866</v>
      </c>
      <c r="C1166" t="s">
        <v>866</v>
      </c>
      <c r="M1166" t="s">
        <v>1151</v>
      </c>
      <c r="N1166">
        <v>1</v>
      </c>
    </row>
    <row r="1167" spans="1:14" x14ac:dyDescent="0.25">
      <c r="A1167" s="20" t="s">
        <v>198</v>
      </c>
      <c r="C1167" t="s">
        <v>198</v>
      </c>
      <c r="M1167" t="s">
        <v>1297</v>
      </c>
      <c r="N1167">
        <v>1</v>
      </c>
    </row>
    <row r="1168" spans="1:14" x14ac:dyDescent="0.25">
      <c r="A1168" s="20" t="s">
        <v>867</v>
      </c>
      <c r="C1168" t="s">
        <v>867</v>
      </c>
      <c r="M1168" t="s">
        <v>1104</v>
      </c>
      <c r="N1168">
        <v>1</v>
      </c>
    </row>
    <row r="1169" spans="1:14" x14ac:dyDescent="0.25">
      <c r="A1169" s="20" t="s">
        <v>868</v>
      </c>
      <c r="C1169" t="s">
        <v>868</v>
      </c>
      <c r="M1169" t="s">
        <v>1358</v>
      </c>
      <c r="N1169">
        <v>1</v>
      </c>
    </row>
    <row r="1170" spans="1:14" x14ac:dyDescent="0.25">
      <c r="A1170" s="20" t="s">
        <v>869</v>
      </c>
      <c r="C1170" t="s">
        <v>869</v>
      </c>
      <c r="M1170" t="s">
        <v>808</v>
      </c>
      <c r="N1170">
        <v>1</v>
      </c>
    </row>
    <row r="1171" spans="1:14" x14ac:dyDescent="0.25">
      <c r="A1171" s="20" t="s">
        <v>870</v>
      </c>
      <c r="C1171" t="s">
        <v>870</v>
      </c>
      <c r="M1171" t="s">
        <v>548</v>
      </c>
      <c r="N1171">
        <v>1</v>
      </c>
    </row>
    <row r="1172" spans="1:14" x14ac:dyDescent="0.25">
      <c r="A1172" s="20" t="s">
        <v>871</v>
      </c>
      <c r="C1172" t="s">
        <v>871</v>
      </c>
      <c r="M1172" t="s">
        <v>810</v>
      </c>
      <c r="N1172">
        <v>1</v>
      </c>
    </row>
    <row r="1173" spans="1:14" x14ac:dyDescent="0.25">
      <c r="A1173" s="20" t="s">
        <v>872</v>
      </c>
      <c r="C1173" t="s">
        <v>872</v>
      </c>
      <c r="M1173" t="s">
        <v>1038</v>
      </c>
      <c r="N1173">
        <v>1</v>
      </c>
    </row>
    <row r="1174" spans="1:14" x14ac:dyDescent="0.25">
      <c r="A1174" s="20" t="s">
        <v>873</v>
      </c>
      <c r="C1174" t="s">
        <v>873</v>
      </c>
      <c r="M1174" t="s">
        <v>945</v>
      </c>
      <c r="N1174">
        <v>1</v>
      </c>
    </row>
    <row r="1175" spans="1:14" x14ac:dyDescent="0.25">
      <c r="A1175" s="20" t="s">
        <v>874</v>
      </c>
      <c r="C1175" t="s">
        <v>874</v>
      </c>
      <c r="M1175" t="s">
        <v>1039</v>
      </c>
      <c r="N1175">
        <v>1</v>
      </c>
    </row>
    <row r="1176" spans="1:14" x14ac:dyDescent="0.25">
      <c r="A1176" s="20" t="s">
        <v>875</v>
      </c>
      <c r="C1176" t="s">
        <v>875</v>
      </c>
      <c r="M1176" t="s">
        <v>654</v>
      </c>
      <c r="N1176">
        <v>1</v>
      </c>
    </row>
    <row r="1177" spans="1:14" x14ac:dyDescent="0.25">
      <c r="A1177" s="20" t="s">
        <v>690</v>
      </c>
      <c r="C1177" t="s">
        <v>690</v>
      </c>
      <c r="M1177" t="s">
        <v>1755</v>
      </c>
      <c r="N1177">
        <v>1</v>
      </c>
    </row>
    <row r="1178" spans="1:14" x14ac:dyDescent="0.25">
      <c r="A1178" s="20" t="s">
        <v>876</v>
      </c>
      <c r="C1178" t="s">
        <v>876</v>
      </c>
      <c r="M1178" t="s">
        <v>1117</v>
      </c>
      <c r="N1178">
        <v>1</v>
      </c>
    </row>
    <row r="1179" spans="1:14" x14ac:dyDescent="0.25">
      <c r="A1179" s="20" t="s">
        <v>877</v>
      </c>
      <c r="C1179" t="s">
        <v>877</v>
      </c>
      <c r="M1179" t="s">
        <v>984</v>
      </c>
      <c r="N1179">
        <v>1</v>
      </c>
    </row>
    <row r="1180" spans="1:14" x14ac:dyDescent="0.25">
      <c r="A1180" s="20" t="s">
        <v>878</v>
      </c>
      <c r="C1180" t="s">
        <v>878</v>
      </c>
      <c r="M1180" t="s">
        <v>719</v>
      </c>
      <c r="N1180">
        <v>1</v>
      </c>
    </row>
    <row r="1181" spans="1:14" x14ac:dyDescent="0.25">
      <c r="A1181" s="20" t="s">
        <v>879</v>
      </c>
      <c r="C1181" t="s">
        <v>879</v>
      </c>
      <c r="M1181" t="s">
        <v>908</v>
      </c>
      <c r="N1181">
        <v>1</v>
      </c>
    </row>
    <row r="1182" spans="1:14" x14ac:dyDescent="0.25">
      <c r="A1182" s="20" t="s">
        <v>880</v>
      </c>
      <c r="C1182" t="s">
        <v>880</v>
      </c>
      <c r="M1182" t="s">
        <v>333</v>
      </c>
      <c r="N1182">
        <v>1</v>
      </c>
    </row>
    <row r="1183" spans="1:14" x14ac:dyDescent="0.25">
      <c r="A1183" s="20" t="s">
        <v>881</v>
      </c>
      <c r="C1183" t="s">
        <v>881</v>
      </c>
      <c r="M1183" t="s">
        <v>254</v>
      </c>
      <c r="N1183">
        <v>1</v>
      </c>
    </row>
    <row r="1184" spans="1:14" x14ac:dyDescent="0.25">
      <c r="A1184" s="20" t="s">
        <v>380</v>
      </c>
      <c r="C1184" t="s">
        <v>380</v>
      </c>
      <c r="M1184" t="s">
        <v>652</v>
      </c>
      <c r="N1184">
        <v>1</v>
      </c>
    </row>
    <row r="1185" spans="1:14" x14ac:dyDescent="0.25">
      <c r="A1185" s="20" t="s">
        <v>882</v>
      </c>
      <c r="C1185" t="s">
        <v>882</v>
      </c>
      <c r="M1185" t="s">
        <v>167</v>
      </c>
      <c r="N1185">
        <v>1</v>
      </c>
    </row>
    <row r="1186" spans="1:14" x14ac:dyDescent="0.25">
      <c r="A1186" s="20" t="s">
        <v>883</v>
      </c>
      <c r="C1186" t="s">
        <v>883</v>
      </c>
      <c r="M1186" t="s">
        <v>859</v>
      </c>
      <c r="N1186">
        <v>1</v>
      </c>
    </row>
    <row r="1187" spans="1:14" x14ac:dyDescent="0.25">
      <c r="A1187" s="20" t="s">
        <v>221</v>
      </c>
      <c r="C1187" t="s">
        <v>221</v>
      </c>
      <c r="M1187" t="s">
        <v>889</v>
      </c>
      <c r="N1187">
        <v>1</v>
      </c>
    </row>
    <row r="1188" spans="1:14" x14ac:dyDescent="0.25">
      <c r="A1188" s="20" t="s">
        <v>884</v>
      </c>
      <c r="C1188" t="s">
        <v>884</v>
      </c>
      <c r="M1188" t="s">
        <v>656</v>
      </c>
      <c r="N1188">
        <v>1</v>
      </c>
    </row>
    <row r="1189" spans="1:14" x14ac:dyDescent="0.25">
      <c r="A1189" s="20" t="s">
        <v>885</v>
      </c>
      <c r="C1189" t="s">
        <v>885</v>
      </c>
      <c r="M1189" t="s">
        <v>526</v>
      </c>
      <c r="N1189">
        <v>1</v>
      </c>
    </row>
    <row r="1190" spans="1:14" x14ac:dyDescent="0.25">
      <c r="A1190" s="20" t="s">
        <v>886</v>
      </c>
      <c r="C1190" t="s">
        <v>886</v>
      </c>
      <c r="M1190" t="s">
        <v>272</v>
      </c>
      <c r="N1190">
        <v>1</v>
      </c>
    </row>
    <row r="1191" spans="1:14" x14ac:dyDescent="0.25">
      <c r="A1191" s="20" t="s">
        <v>887</v>
      </c>
      <c r="C1191" t="s">
        <v>887</v>
      </c>
      <c r="M1191" t="s">
        <v>1310</v>
      </c>
      <c r="N1191">
        <v>1</v>
      </c>
    </row>
    <row r="1192" spans="1:14" x14ac:dyDescent="0.25">
      <c r="A1192" s="20" t="s">
        <v>888</v>
      </c>
      <c r="C1192" t="s">
        <v>888</v>
      </c>
      <c r="M1192" t="s">
        <v>614</v>
      </c>
      <c r="N1192">
        <v>1</v>
      </c>
    </row>
    <row r="1193" spans="1:14" x14ac:dyDescent="0.25">
      <c r="A1193" s="20" t="s">
        <v>889</v>
      </c>
      <c r="C1193" t="s">
        <v>889</v>
      </c>
      <c r="M1193" t="s">
        <v>430</v>
      </c>
      <c r="N1193">
        <v>1</v>
      </c>
    </row>
    <row r="1194" spans="1:14" x14ac:dyDescent="0.25">
      <c r="A1194" s="20" t="s">
        <v>890</v>
      </c>
      <c r="C1194" t="s">
        <v>890</v>
      </c>
      <c r="M1194" t="s">
        <v>339</v>
      </c>
      <c r="N1194">
        <v>1</v>
      </c>
    </row>
    <row r="1195" spans="1:14" x14ac:dyDescent="0.25">
      <c r="A1195" s="20" t="s">
        <v>382</v>
      </c>
      <c r="C1195" t="s">
        <v>382</v>
      </c>
      <c r="M1195" t="s">
        <v>424</v>
      </c>
      <c r="N1195">
        <v>1</v>
      </c>
    </row>
    <row r="1196" spans="1:14" x14ac:dyDescent="0.25">
      <c r="A1196" s="20" t="s">
        <v>891</v>
      </c>
      <c r="C1196" t="s">
        <v>891</v>
      </c>
      <c r="M1196" t="s">
        <v>418</v>
      </c>
      <c r="N1196">
        <v>1</v>
      </c>
    </row>
    <row r="1197" spans="1:14" x14ac:dyDescent="0.25">
      <c r="A1197" s="20" t="s">
        <v>892</v>
      </c>
      <c r="C1197" t="s">
        <v>892</v>
      </c>
      <c r="M1197" t="s">
        <v>1618</v>
      </c>
      <c r="N1197">
        <v>1</v>
      </c>
    </row>
    <row r="1198" spans="1:14" x14ac:dyDescent="0.25">
      <c r="A1198" s="20" t="s">
        <v>893</v>
      </c>
      <c r="C1198" t="s">
        <v>893</v>
      </c>
      <c r="M1198" t="s">
        <v>1448</v>
      </c>
      <c r="N1198">
        <v>1</v>
      </c>
    </row>
    <row r="1199" spans="1:14" x14ac:dyDescent="0.25">
      <c r="A1199" s="20" t="s">
        <v>385</v>
      </c>
      <c r="C1199" t="s">
        <v>385</v>
      </c>
      <c r="M1199" t="s">
        <v>1076</v>
      </c>
      <c r="N1199">
        <v>1</v>
      </c>
    </row>
    <row r="1200" spans="1:14" x14ac:dyDescent="0.25">
      <c r="A1200" s="20" t="s">
        <v>894</v>
      </c>
      <c r="C1200" t="s">
        <v>894</v>
      </c>
      <c r="M1200" t="s">
        <v>263</v>
      </c>
      <c r="N1200">
        <v>1</v>
      </c>
    </row>
    <row r="1201" spans="1:14" x14ac:dyDescent="0.25">
      <c r="A1201" s="20" t="s">
        <v>895</v>
      </c>
      <c r="C1201" t="s">
        <v>895</v>
      </c>
      <c r="M1201" t="s">
        <v>1139</v>
      </c>
      <c r="N1201">
        <v>1</v>
      </c>
    </row>
    <row r="1202" spans="1:14" x14ac:dyDescent="0.25">
      <c r="A1202" s="20" t="s">
        <v>896</v>
      </c>
      <c r="C1202" t="s">
        <v>896</v>
      </c>
      <c r="M1202" t="s">
        <v>1446</v>
      </c>
      <c r="N1202">
        <v>1</v>
      </c>
    </row>
    <row r="1203" spans="1:14" x14ac:dyDescent="0.25">
      <c r="A1203" s="20" t="s">
        <v>223</v>
      </c>
      <c r="C1203" t="s">
        <v>223</v>
      </c>
      <c r="M1203" t="s">
        <v>882</v>
      </c>
      <c r="N1203">
        <v>1</v>
      </c>
    </row>
    <row r="1204" spans="1:14" x14ac:dyDescent="0.25">
      <c r="A1204" s="20" t="s">
        <v>223</v>
      </c>
      <c r="C1204" t="s">
        <v>223</v>
      </c>
      <c r="M1204" t="s">
        <v>476</v>
      </c>
      <c r="N1204">
        <v>1</v>
      </c>
    </row>
    <row r="1205" spans="1:14" x14ac:dyDescent="0.25">
      <c r="A1205" s="20" t="s">
        <v>387</v>
      </c>
      <c r="C1205" t="s">
        <v>387</v>
      </c>
      <c r="M1205" t="s">
        <v>286</v>
      </c>
      <c r="N1205">
        <v>1</v>
      </c>
    </row>
    <row r="1206" spans="1:14" x14ac:dyDescent="0.25">
      <c r="A1206" s="20" t="s">
        <v>388</v>
      </c>
      <c r="C1206" t="s">
        <v>388</v>
      </c>
      <c r="M1206" t="s">
        <v>1149</v>
      </c>
      <c r="N1206">
        <v>1</v>
      </c>
    </row>
    <row r="1207" spans="1:14" x14ac:dyDescent="0.25">
      <c r="A1207" s="20" t="s">
        <v>218</v>
      </c>
      <c r="C1207" t="s">
        <v>218</v>
      </c>
      <c r="M1207" t="s">
        <v>1397</v>
      </c>
      <c r="N1207">
        <v>1</v>
      </c>
    </row>
    <row r="1208" spans="1:14" x14ac:dyDescent="0.25">
      <c r="A1208" s="20" t="s">
        <v>897</v>
      </c>
      <c r="C1208" t="s">
        <v>897</v>
      </c>
      <c r="M1208" t="s">
        <v>1345</v>
      </c>
      <c r="N1208">
        <v>1</v>
      </c>
    </row>
    <row r="1209" spans="1:14" x14ac:dyDescent="0.25">
      <c r="A1209" s="20" t="s">
        <v>898</v>
      </c>
      <c r="C1209" t="s">
        <v>898</v>
      </c>
      <c r="M1209" t="s">
        <v>1617</v>
      </c>
      <c r="N1209">
        <v>1</v>
      </c>
    </row>
    <row r="1210" spans="1:14" x14ac:dyDescent="0.25">
      <c r="A1210" s="20" t="s">
        <v>244</v>
      </c>
      <c r="C1210" t="s">
        <v>244</v>
      </c>
      <c r="M1210" t="s">
        <v>933</v>
      </c>
      <c r="N1210">
        <v>1</v>
      </c>
    </row>
    <row r="1211" spans="1:14" x14ac:dyDescent="0.25">
      <c r="A1211" s="20" t="s">
        <v>899</v>
      </c>
      <c r="C1211" t="s">
        <v>899</v>
      </c>
      <c r="M1211" t="s">
        <v>429</v>
      </c>
      <c r="N1211">
        <v>1</v>
      </c>
    </row>
    <row r="1212" spans="1:14" x14ac:dyDescent="0.25">
      <c r="A1212" s="20" t="s">
        <v>900</v>
      </c>
      <c r="C1212" t="s">
        <v>900</v>
      </c>
      <c r="M1212" t="s">
        <v>1050</v>
      </c>
      <c r="N1212">
        <v>1</v>
      </c>
    </row>
    <row r="1213" spans="1:14" x14ac:dyDescent="0.25">
      <c r="A1213" s="20" t="s">
        <v>901</v>
      </c>
      <c r="C1213" t="s">
        <v>901</v>
      </c>
      <c r="M1213" t="s">
        <v>1300</v>
      </c>
      <c r="N1213">
        <v>1</v>
      </c>
    </row>
    <row r="1214" spans="1:14" x14ac:dyDescent="0.25">
      <c r="A1214" s="20" t="s">
        <v>902</v>
      </c>
      <c r="C1214" t="s">
        <v>902</v>
      </c>
      <c r="M1214" t="s">
        <v>1286</v>
      </c>
      <c r="N1214">
        <v>1</v>
      </c>
    </row>
    <row r="1215" spans="1:14" x14ac:dyDescent="0.25">
      <c r="A1215" s="20" t="s">
        <v>391</v>
      </c>
      <c r="C1215" t="s">
        <v>391</v>
      </c>
      <c r="M1215" t="s">
        <v>405</v>
      </c>
      <c r="N1215">
        <v>1</v>
      </c>
    </row>
    <row r="1216" spans="1:14" x14ac:dyDescent="0.25">
      <c r="A1216" s="20" t="s">
        <v>903</v>
      </c>
      <c r="C1216" t="s">
        <v>903</v>
      </c>
      <c r="M1216" t="s">
        <v>626</v>
      </c>
      <c r="N1216">
        <v>1</v>
      </c>
    </row>
    <row r="1217" spans="1:14" x14ac:dyDescent="0.25">
      <c r="A1217" s="20" t="s">
        <v>311</v>
      </c>
      <c r="C1217" t="s">
        <v>311</v>
      </c>
      <c r="M1217" t="s">
        <v>999</v>
      </c>
      <c r="N1217">
        <v>1</v>
      </c>
    </row>
    <row r="1218" spans="1:14" x14ac:dyDescent="0.25">
      <c r="A1218" s="20" t="s">
        <v>904</v>
      </c>
      <c r="C1218" t="s">
        <v>904</v>
      </c>
      <c r="M1218" t="s">
        <v>1607</v>
      </c>
      <c r="N1218">
        <v>1</v>
      </c>
    </row>
    <row r="1219" spans="1:14" x14ac:dyDescent="0.25">
      <c r="A1219" s="20" t="s">
        <v>394</v>
      </c>
      <c r="C1219" t="s">
        <v>394</v>
      </c>
      <c r="M1219" t="s">
        <v>285</v>
      </c>
      <c r="N1219">
        <v>1</v>
      </c>
    </row>
    <row r="1220" spans="1:14" x14ac:dyDescent="0.25">
      <c r="A1220" s="20" t="s">
        <v>321</v>
      </c>
      <c r="C1220" t="s">
        <v>321</v>
      </c>
      <c r="M1220" t="s">
        <v>421</v>
      </c>
      <c r="N1220">
        <v>1</v>
      </c>
    </row>
    <row r="1221" spans="1:14" x14ac:dyDescent="0.25">
      <c r="A1221" s="20" t="s">
        <v>905</v>
      </c>
      <c r="C1221" t="s">
        <v>905</v>
      </c>
    </row>
    <row r="1222" spans="1:14" x14ac:dyDescent="0.25">
      <c r="A1222" s="20" t="s">
        <v>395</v>
      </c>
      <c r="C1222" t="s">
        <v>395</v>
      </c>
    </row>
    <row r="1223" spans="1:14" x14ac:dyDescent="0.25">
      <c r="A1223" s="20" t="s">
        <v>396</v>
      </c>
      <c r="C1223" t="s">
        <v>396</v>
      </c>
    </row>
    <row r="1224" spans="1:14" x14ac:dyDescent="0.25">
      <c r="A1224" s="20" t="s">
        <v>397</v>
      </c>
      <c r="C1224" t="s">
        <v>397</v>
      </c>
    </row>
    <row r="1225" spans="1:14" x14ac:dyDescent="0.25">
      <c r="A1225" s="20" t="s">
        <v>232</v>
      </c>
      <c r="C1225" t="s">
        <v>232</v>
      </c>
    </row>
    <row r="1226" spans="1:14" x14ac:dyDescent="0.25">
      <c r="A1226" s="20" t="s">
        <v>906</v>
      </c>
      <c r="C1226" t="s">
        <v>906</v>
      </c>
    </row>
    <row r="1227" spans="1:14" x14ac:dyDescent="0.25">
      <c r="A1227" s="20" t="s">
        <v>399</v>
      </c>
      <c r="C1227" t="s">
        <v>399</v>
      </c>
    </row>
    <row r="1228" spans="1:14" x14ac:dyDescent="0.25">
      <c r="A1228" s="20" t="s">
        <v>247</v>
      </c>
      <c r="C1228" t="s">
        <v>247</v>
      </c>
    </row>
    <row r="1229" spans="1:14" x14ac:dyDescent="0.25">
      <c r="A1229" s="20" t="s">
        <v>400</v>
      </c>
      <c r="C1229" t="s">
        <v>400</v>
      </c>
    </row>
    <row r="1230" spans="1:14" x14ac:dyDescent="0.25">
      <c r="A1230" s="20" t="s">
        <v>236</v>
      </c>
      <c r="C1230" t="s">
        <v>236</v>
      </c>
    </row>
    <row r="1231" spans="1:14" x14ac:dyDescent="0.25">
      <c r="A1231" s="20" t="s">
        <v>400</v>
      </c>
      <c r="C1231" t="s">
        <v>400</v>
      </c>
    </row>
    <row r="1232" spans="1:14" x14ac:dyDescent="0.25">
      <c r="A1232" s="20" t="s">
        <v>401</v>
      </c>
      <c r="C1232" t="s">
        <v>401</v>
      </c>
    </row>
    <row r="1233" spans="1:3" x14ac:dyDescent="0.25">
      <c r="A1233" s="20" t="s">
        <v>399</v>
      </c>
      <c r="C1233" t="s">
        <v>399</v>
      </c>
    </row>
    <row r="1234" spans="1:3" x14ac:dyDescent="0.25">
      <c r="A1234" s="20" t="s">
        <v>907</v>
      </c>
      <c r="C1234" t="s">
        <v>907</v>
      </c>
    </row>
    <row r="1235" spans="1:3" x14ac:dyDescent="0.25">
      <c r="A1235" s="20" t="s">
        <v>908</v>
      </c>
      <c r="C1235" t="s">
        <v>908</v>
      </c>
    </row>
    <row r="1236" spans="1:3" x14ac:dyDescent="0.25">
      <c r="A1236" s="20" t="s">
        <v>439</v>
      </c>
      <c r="C1236" t="s">
        <v>439</v>
      </c>
    </row>
    <row r="1237" spans="1:3" x14ac:dyDescent="0.25">
      <c r="A1237" s="20" t="s">
        <v>909</v>
      </c>
      <c r="C1237" t="s">
        <v>909</v>
      </c>
    </row>
    <row r="1238" spans="1:3" x14ac:dyDescent="0.25">
      <c r="A1238" s="20" t="s">
        <v>910</v>
      </c>
      <c r="C1238" t="s">
        <v>910</v>
      </c>
    </row>
    <row r="1239" spans="1:3" x14ac:dyDescent="0.25">
      <c r="A1239" s="20" t="s">
        <v>911</v>
      </c>
      <c r="C1239" t="s">
        <v>911</v>
      </c>
    </row>
    <row r="1240" spans="1:3" x14ac:dyDescent="0.25">
      <c r="A1240" s="20" t="s">
        <v>912</v>
      </c>
      <c r="C1240" t="s">
        <v>912</v>
      </c>
    </row>
    <row r="1241" spans="1:3" x14ac:dyDescent="0.25">
      <c r="A1241" s="20" t="s">
        <v>913</v>
      </c>
      <c r="C1241" t="s">
        <v>913</v>
      </c>
    </row>
    <row r="1242" spans="1:3" x14ac:dyDescent="0.25">
      <c r="A1242" s="20" t="s">
        <v>914</v>
      </c>
      <c r="C1242" t="s">
        <v>914</v>
      </c>
    </row>
    <row r="1243" spans="1:3" x14ac:dyDescent="0.25">
      <c r="A1243" s="20" t="s">
        <v>915</v>
      </c>
      <c r="C1243" t="s">
        <v>915</v>
      </c>
    </row>
    <row r="1244" spans="1:3" x14ac:dyDescent="0.25">
      <c r="A1244" s="20" t="s">
        <v>916</v>
      </c>
      <c r="C1244" t="s">
        <v>916</v>
      </c>
    </row>
    <row r="1245" spans="1:3" x14ac:dyDescent="0.25">
      <c r="A1245" s="20" t="s">
        <v>917</v>
      </c>
      <c r="C1245" t="s">
        <v>917</v>
      </c>
    </row>
    <row r="1246" spans="1:3" x14ac:dyDescent="0.25">
      <c r="A1246" s="20" t="s">
        <v>918</v>
      </c>
      <c r="C1246" t="s">
        <v>918</v>
      </c>
    </row>
    <row r="1247" spans="1:3" x14ac:dyDescent="0.25">
      <c r="A1247" s="20" t="s">
        <v>919</v>
      </c>
      <c r="C1247" t="s">
        <v>919</v>
      </c>
    </row>
    <row r="1248" spans="1:3" x14ac:dyDescent="0.25">
      <c r="A1248" s="20" t="s">
        <v>920</v>
      </c>
      <c r="C1248" t="s">
        <v>920</v>
      </c>
    </row>
    <row r="1249" spans="1:3" x14ac:dyDescent="0.25">
      <c r="A1249" s="20" t="s">
        <v>921</v>
      </c>
      <c r="C1249" t="s">
        <v>921</v>
      </c>
    </row>
    <row r="1250" spans="1:3" x14ac:dyDescent="0.25">
      <c r="A1250" s="20" t="s">
        <v>922</v>
      </c>
      <c r="C1250" t="s">
        <v>922</v>
      </c>
    </row>
    <row r="1251" spans="1:3" x14ac:dyDescent="0.25">
      <c r="A1251" s="20" t="s">
        <v>923</v>
      </c>
      <c r="C1251" t="s">
        <v>923</v>
      </c>
    </row>
    <row r="1252" spans="1:3" x14ac:dyDescent="0.25">
      <c r="A1252" s="20" t="s">
        <v>924</v>
      </c>
      <c r="C1252" t="s">
        <v>924</v>
      </c>
    </row>
    <row r="1253" spans="1:3" x14ac:dyDescent="0.25">
      <c r="A1253" s="20" t="s">
        <v>232</v>
      </c>
      <c r="C1253" t="s">
        <v>232</v>
      </c>
    </row>
    <row r="1254" spans="1:3" x14ac:dyDescent="0.25">
      <c r="A1254" s="20" t="s">
        <v>925</v>
      </c>
      <c r="C1254" t="s">
        <v>925</v>
      </c>
    </row>
    <row r="1255" spans="1:3" x14ac:dyDescent="0.25">
      <c r="A1255" s="20" t="s">
        <v>926</v>
      </c>
      <c r="C1255" t="s">
        <v>926</v>
      </c>
    </row>
    <row r="1256" spans="1:3" x14ac:dyDescent="0.25">
      <c r="A1256" s="20" t="s">
        <v>927</v>
      </c>
      <c r="C1256" t="s">
        <v>927</v>
      </c>
    </row>
    <row r="1257" spans="1:3" x14ac:dyDescent="0.25">
      <c r="A1257" s="20" t="s">
        <v>928</v>
      </c>
      <c r="C1257" t="s">
        <v>928</v>
      </c>
    </row>
    <row r="1258" spans="1:3" x14ac:dyDescent="0.25">
      <c r="A1258" s="20" t="s">
        <v>929</v>
      </c>
      <c r="C1258" t="s">
        <v>929</v>
      </c>
    </row>
    <row r="1259" spans="1:3" x14ac:dyDescent="0.25">
      <c r="A1259" s="20" t="s">
        <v>930</v>
      </c>
      <c r="C1259" t="s">
        <v>930</v>
      </c>
    </row>
    <row r="1260" spans="1:3" x14ac:dyDescent="0.25">
      <c r="A1260" s="20" t="s">
        <v>931</v>
      </c>
      <c r="C1260" t="s">
        <v>931</v>
      </c>
    </row>
    <row r="1261" spans="1:3" x14ac:dyDescent="0.25">
      <c r="A1261" s="20" t="s">
        <v>892</v>
      </c>
      <c r="C1261" t="s">
        <v>892</v>
      </c>
    </row>
    <row r="1262" spans="1:3" x14ac:dyDescent="0.25">
      <c r="A1262" s="20" t="s">
        <v>932</v>
      </c>
      <c r="C1262" t="s">
        <v>932</v>
      </c>
    </row>
    <row r="1263" spans="1:3" x14ac:dyDescent="0.25">
      <c r="A1263" s="20" t="s">
        <v>933</v>
      </c>
      <c r="C1263" t="s">
        <v>933</v>
      </c>
    </row>
    <row r="1264" spans="1:3" x14ac:dyDescent="0.25">
      <c r="A1264" s="20" t="s">
        <v>446</v>
      </c>
      <c r="C1264" t="s">
        <v>446</v>
      </c>
    </row>
    <row r="1265" spans="1:3" x14ac:dyDescent="0.25">
      <c r="A1265" s="20" t="s">
        <v>934</v>
      </c>
      <c r="C1265" t="s">
        <v>934</v>
      </c>
    </row>
    <row r="1266" spans="1:3" x14ac:dyDescent="0.25">
      <c r="A1266" s="20" t="s">
        <v>935</v>
      </c>
      <c r="C1266" t="s">
        <v>935</v>
      </c>
    </row>
    <row r="1267" spans="1:3" x14ac:dyDescent="0.25">
      <c r="A1267" s="20" t="s">
        <v>936</v>
      </c>
      <c r="C1267" t="s">
        <v>936</v>
      </c>
    </row>
    <row r="1268" spans="1:3" x14ac:dyDescent="0.25">
      <c r="A1268" s="20" t="s">
        <v>225</v>
      </c>
      <c r="C1268" t="s">
        <v>225</v>
      </c>
    </row>
    <row r="1269" spans="1:3" x14ac:dyDescent="0.25">
      <c r="A1269" s="20" t="s">
        <v>937</v>
      </c>
      <c r="C1269" t="s">
        <v>937</v>
      </c>
    </row>
    <row r="1270" spans="1:3" x14ac:dyDescent="0.25">
      <c r="A1270" s="20" t="s">
        <v>938</v>
      </c>
      <c r="C1270" t="s">
        <v>938</v>
      </c>
    </row>
    <row r="1271" spans="1:3" x14ac:dyDescent="0.25">
      <c r="A1271" s="20" t="s">
        <v>939</v>
      </c>
      <c r="C1271" t="s">
        <v>939</v>
      </c>
    </row>
    <row r="1272" spans="1:3" x14ac:dyDescent="0.25">
      <c r="A1272" s="20" t="s">
        <v>450</v>
      </c>
      <c r="C1272" t="s">
        <v>450</v>
      </c>
    </row>
    <row r="1273" spans="1:3" x14ac:dyDescent="0.25">
      <c r="A1273" s="20" t="s">
        <v>451</v>
      </c>
      <c r="C1273" t="s">
        <v>451</v>
      </c>
    </row>
    <row r="1274" spans="1:3" x14ac:dyDescent="0.25">
      <c r="A1274" s="20" t="s">
        <v>311</v>
      </c>
      <c r="C1274" t="s">
        <v>311</v>
      </c>
    </row>
    <row r="1275" spans="1:3" x14ac:dyDescent="0.25">
      <c r="A1275" s="20" t="s">
        <v>452</v>
      </c>
      <c r="C1275" t="s">
        <v>452</v>
      </c>
    </row>
    <row r="1276" spans="1:3" x14ac:dyDescent="0.25">
      <c r="A1276" s="20" t="s">
        <v>453</v>
      </c>
      <c r="C1276" t="s">
        <v>453</v>
      </c>
    </row>
    <row r="1277" spans="1:3" x14ac:dyDescent="0.25">
      <c r="A1277" s="20" t="s">
        <v>700</v>
      </c>
      <c r="C1277" t="s">
        <v>700</v>
      </c>
    </row>
    <row r="1278" spans="1:3" x14ac:dyDescent="0.25">
      <c r="A1278" s="20" t="s">
        <v>940</v>
      </c>
      <c r="C1278" t="s">
        <v>940</v>
      </c>
    </row>
    <row r="1279" spans="1:3" x14ac:dyDescent="0.25">
      <c r="A1279" s="20" t="s">
        <v>235</v>
      </c>
      <c r="C1279" t="s">
        <v>235</v>
      </c>
    </row>
    <row r="1280" spans="1:3" x14ac:dyDescent="0.25">
      <c r="A1280" s="20" t="s">
        <v>941</v>
      </c>
      <c r="C1280" t="s">
        <v>941</v>
      </c>
    </row>
    <row r="1281" spans="1:3" x14ac:dyDescent="0.25">
      <c r="A1281" s="20" t="s">
        <v>942</v>
      </c>
      <c r="C1281" t="s">
        <v>942</v>
      </c>
    </row>
    <row r="1282" spans="1:3" x14ac:dyDescent="0.25">
      <c r="A1282" s="20" t="s">
        <v>943</v>
      </c>
      <c r="C1282" t="s">
        <v>943</v>
      </c>
    </row>
    <row r="1283" spans="1:3" x14ac:dyDescent="0.25">
      <c r="A1283" s="20" t="s">
        <v>944</v>
      </c>
      <c r="C1283" t="s">
        <v>944</v>
      </c>
    </row>
    <row r="1284" spans="1:3" x14ac:dyDescent="0.25">
      <c r="A1284" s="20" t="s">
        <v>232</v>
      </c>
      <c r="C1284" t="s">
        <v>232</v>
      </c>
    </row>
    <row r="1285" spans="1:3" x14ac:dyDescent="0.25">
      <c r="A1285" s="20" t="s">
        <v>945</v>
      </c>
      <c r="C1285" t="s">
        <v>945</v>
      </c>
    </row>
    <row r="1286" spans="1:3" x14ac:dyDescent="0.25">
      <c r="A1286" s="20" t="s">
        <v>459</v>
      </c>
      <c r="C1286" t="s">
        <v>459</v>
      </c>
    </row>
    <row r="1287" spans="1:3" x14ac:dyDescent="0.25">
      <c r="A1287" s="20" t="s">
        <v>946</v>
      </c>
      <c r="C1287" t="s">
        <v>946</v>
      </c>
    </row>
    <row r="1288" spans="1:3" x14ac:dyDescent="0.25">
      <c r="A1288" s="20" t="s">
        <v>461</v>
      </c>
      <c r="C1288" t="s">
        <v>461</v>
      </c>
    </row>
    <row r="1289" spans="1:3" x14ac:dyDescent="0.25">
      <c r="A1289" s="20" t="s">
        <v>460</v>
      </c>
      <c r="C1289" t="s">
        <v>460</v>
      </c>
    </row>
    <row r="1290" spans="1:3" x14ac:dyDescent="0.25">
      <c r="A1290" s="20" t="s">
        <v>947</v>
      </c>
      <c r="C1290" t="s">
        <v>947</v>
      </c>
    </row>
    <row r="1291" spans="1:3" x14ac:dyDescent="0.25">
      <c r="A1291" s="20" t="s">
        <v>463</v>
      </c>
      <c r="C1291" t="s">
        <v>463</v>
      </c>
    </row>
    <row r="1292" spans="1:3" x14ac:dyDescent="0.25">
      <c r="A1292" s="20" t="s">
        <v>464</v>
      </c>
      <c r="C1292" t="s">
        <v>464</v>
      </c>
    </row>
    <row r="1293" spans="1:3" x14ac:dyDescent="0.25">
      <c r="A1293" s="20" t="s">
        <v>465</v>
      </c>
      <c r="C1293" t="s">
        <v>465</v>
      </c>
    </row>
    <row r="1294" spans="1:3" x14ac:dyDescent="0.25">
      <c r="A1294" s="20" t="s">
        <v>466</v>
      </c>
      <c r="C1294" t="s">
        <v>466</v>
      </c>
    </row>
    <row r="1295" spans="1:3" x14ac:dyDescent="0.25">
      <c r="A1295" s="20" t="s">
        <v>948</v>
      </c>
      <c r="C1295" t="s">
        <v>948</v>
      </c>
    </row>
    <row r="1296" spans="1:3" x14ac:dyDescent="0.25">
      <c r="A1296" s="20" t="s">
        <v>467</v>
      </c>
      <c r="C1296" t="s">
        <v>467</v>
      </c>
    </row>
    <row r="1297" spans="1:3" x14ac:dyDescent="0.25">
      <c r="A1297" s="20" t="s">
        <v>235</v>
      </c>
      <c r="C1297" t="s">
        <v>235</v>
      </c>
    </row>
    <row r="1298" spans="1:3" x14ac:dyDescent="0.25">
      <c r="A1298" s="20" t="s">
        <v>468</v>
      </c>
      <c r="C1298" t="s">
        <v>468</v>
      </c>
    </row>
    <row r="1299" spans="1:3" x14ac:dyDescent="0.25">
      <c r="A1299" s="20" t="s">
        <v>246</v>
      </c>
      <c r="C1299" t="s">
        <v>246</v>
      </c>
    </row>
    <row r="1300" spans="1:3" x14ac:dyDescent="0.25">
      <c r="A1300" s="20" t="s">
        <v>468</v>
      </c>
      <c r="C1300" t="s">
        <v>468</v>
      </c>
    </row>
    <row r="1301" spans="1:3" x14ac:dyDescent="0.25">
      <c r="A1301" s="20" t="s">
        <v>330</v>
      </c>
      <c r="C1301" t="s">
        <v>330</v>
      </c>
    </row>
    <row r="1302" spans="1:3" x14ac:dyDescent="0.25">
      <c r="A1302" s="20" t="s">
        <v>469</v>
      </c>
      <c r="C1302" t="s">
        <v>469</v>
      </c>
    </row>
    <row r="1303" spans="1:3" x14ac:dyDescent="0.25">
      <c r="A1303" s="20" t="s">
        <v>949</v>
      </c>
      <c r="C1303" t="s">
        <v>949</v>
      </c>
    </row>
    <row r="1304" spans="1:3" x14ac:dyDescent="0.25">
      <c r="A1304" s="20" t="s">
        <v>950</v>
      </c>
      <c r="C1304" t="s">
        <v>950</v>
      </c>
    </row>
    <row r="1305" spans="1:3" x14ac:dyDescent="0.25">
      <c r="A1305" s="20" t="s">
        <v>372</v>
      </c>
      <c r="C1305" t="s">
        <v>372</v>
      </c>
    </row>
    <row r="1306" spans="1:3" x14ac:dyDescent="0.25">
      <c r="A1306" s="20" t="s">
        <v>951</v>
      </c>
      <c r="C1306" t="s">
        <v>951</v>
      </c>
    </row>
    <row r="1307" spans="1:3" x14ac:dyDescent="0.25">
      <c r="A1307" s="20" t="s">
        <v>952</v>
      </c>
      <c r="C1307" t="s">
        <v>952</v>
      </c>
    </row>
    <row r="1308" spans="1:3" x14ac:dyDescent="0.25">
      <c r="A1308" s="20" t="s">
        <v>953</v>
      </c>
      <c r="C1308" t="s">
        <v>953</v>
      </c>
    </row>
    <row r="1309" spans="1:3" x14ac:dyDescent="0.25">
      <c r="A1309" s="20" t="s">
        <v>954</v>
      </c>
      <c r="C1309" t="s">
        <v>954</v>
      </c>
    </row>
    <row r="1310" spans="1:3" x14ac:dyDescent="0.25">
      <c r="A1310" s="20" t="s">
        <v>955</v>
      </c>
      <c r="C1310" t="s">
        <v>955</v>
      </c>
    </row>
    <row r="1311" spans="1:3" x14ac:dyDescent="0.25">
      <c r="A1311" s="20" t="s">
        <v>956</v>
      </c>
      <c r="C1311" t="s">
        <v>956</v>
      </c>
    </row>
    <row r="1312" spans="1:3" x14ac:dyDescent="0.25">
      <c r="A1312" s="20" t="s">
        <v>957</v>
      </c>
      <c r="C1312" t="s">
        <v>957</v>
      </c>
    </row>
    <row r="1313" spans="1:3" x14ac:dyDescent="0.25">
      <c r="A1313" s="20" t="s">
        <v>912</v>
      </c>
      <c r="C1313" t="s">
        <v>912</v>
      </c>
    </row>
    <row r="1314" spans="1:3" x14ac:dyDescent="0.25">
      <c r="A1314" s="20" t="s">
        <v>958</v>
      </c>
      <c r="C1314" t="s">
        <v>958</v>
      </c>
    </row>
    <row r="1315" spans="1:3" x14ac:dyDescent="0.25">
      <c r="A1315" s="20" t="s">
        <v>959</v>
      </c>
      <c r="C1315" t="s">
        <v>959</v>
      </c>
    </row>
    <row r="1316" spans="1:3" x14ac:dyDescent="0.25">
      <c r="A1316" s="20" t="s">
        <v>960</v>
      </c>
      <c r="C1316" t="s">
        <v>960</v>
      </c>
    </row>
    <row r="1317" spans="1:3" x14ac:dyDescent="0.25">
      <c r="A1317" s="20" t="s">
        <v>961</v>
      </c>
      <c r="C1317" t="s">
        <v>961</v>
      </c>
    </row>
    <row r="1318" spans="1:3" x14ac:dyDescent="0.25">
      <c r="A1318" s="20" t="s">
        <v>962</v>
      </c>
      <c r="C1318" t="s">
        <v>962</v>
      </c>
    </row>
    <row r="1319" spans="1:3" x14ac:dyDescent="0.25">
      <c r="A1319" s="20" t="s">
        <v>963</v>
      </c>
      <c r="C1319" t="s">
        <v>963</v>
      </c>
    </row>
    <row r="1320" spans="1:3" x14ac:dyDescent="0.25">
      <c r="A1320" s="20" t="s">
        <v>964</v>
      </c>
      <c r="C1320" t="s">
        <v>964</v>
      </c>
    </row>
    <row r="1321" spans="1:3" x14ac:dyDescent="0.25">
      <c r="A1321" s="20" t="s">
        <v>965</v>
      </c>
      <c r="C1321" t="s">
        <v>965</v>
      </c>
    </row>
    <row r="1322" spans="1:3" x14ac:dyDescent="0.25">
      <c r="A1322" s="20" t="s">
        <v>509</v>
      </c>
      <c r="C1322" t="s">
        <v>509</v>
      </c>
    </row>
    <row r="1323" spans="1:3" x14ac:dyDescent="0.25">
      <c r="A1323" s="20" t="s">
        <v>966</v>
      </c>
      <c r="C1323" t="s">
        <v>966</v>
      </c>
    </row>
    <row r="1324" spans="1:3" x14ac:dyDescent="0.25">
      <c r="A1324" s="20" t="s">
        <v>967</v>
      </c>
      <c r="C1324" t="s">
        <v>967</v>
      </c>
    </row>
    <row r="1325" spans="1:3" x14ac:dyDescent="0.25">
      <c r="A1325" s="20" t="s">
        <v>968</v>
      </c>
      <c r="C1325" t="s">
        <v>968</v>
      </c>
    </row>
    <row r="1326" spans="1:3" x14ac:dyDescent="0.25">
      <c r="A1326" s="20" t="s">
        <v>969</v>
      </c>
      <c r="C1326" t="s">
        <v>969</v>
      </c>
    </row>
    <row r="1327" spans="1:3" x14ac:dyDescent="0.25">
      <c r="A1327" s="20" t="s">
        <v>630</v>
      </c>
      <c r="C1327" t="s">
        <v>630</v>
      </c>
    </row>
    <row r="1328" spans="1:3" x14ac:dyDescent="0.25">
      <c r="A1328" s="20" t="s">
        <v>970</v>
      </c>
      <c r="C1328" t="s">
        <v>970</v>
      </c>
    </row>
    <row r="1329" spans="1:3" x14ac:dyDescent="0.25">
      <c r="A1329" s="20" t="s">
        <v>971</v>
      </c>
      <c r="C1329" t="s">
        <v>971</v>
      </c>
    </row>
    <row r="1330" spans="1:3" x14ac:dyDescent="0.25">
      <c r="A1330" s="20" t="s">
        <v>972</v>
      </c>
      <c r="C1330" t="s">
        <v>972</v>
      </c>
    </row>
    <row r="1331" spans="1:3" x14ac:dyDescent="0.25">
      <c r="A1331" s="20" t="s">
        <v>973</v>
      </c>
      <c r="C1331" t="s">
        <v>973</v>
      </c>
    </row>
    <row r="1332" spans="1:3" x14ac:dyDescent="0.25">
      <c r="A1332" s="20" t="s">
        <v>974</v>
      </c>
      <c r="C1332" t="s">
        <v>974</v>
      </c>
    </row>
    <row r="1333" spans="1:3" x14ac:dyDescent="0.25">
      <c r="A1333" s="20" t="s">
        <v>512</v>
      </c>
      <c r="C1333" t="s">
        <v>512</v>
      </c>
    </row>
    <row r="1334" spans="1:3" x14ac:dyDescent="0.25">
      <c r="A1334" s="20" t="s">
        <v>975</v>
      </c>
      <c r="C1334" t="s">
        <v>975</v>
      </c>
    </row>
    <row r="1335" spans="1:3" x14ac:dyDescent="0.25">
      <c r="A1335" s="20" t="s">
        <v>976</v>
      </c>
      <c r="C1335" t="s">
        <v>976</v>
      </c>
    </row>
    <row r="1336" spans="1:3" x14ac:dyDescent="0.25">
      <c r="A1336" s="20" t="s">
        <v>977</v>
      </c>
      <c r="C1336" t="s">
        <v>977</v>
      </c>
    </row>
    <row r="1337" spans="1:3" x14ac:dyDescent="0.25">
      <c r="A1337" s="20" t="s">
        <v>223</v>
      </c>
      <c r="C1337" t="s">
        <v>223</v>
      </c>
    </row>
    <row r="1338" spans="1:3" x14ac:dyDescent="0.25">
      <c r="A1338" s="20" t="s">
        <v>978</v>
      </c>
      <c r="C1338" t="s">
        <v>978</v>
      </c>
    </row>
    <row r="1339" spans="1:3" x14ac:dyDescent="0.25">
      <c r="A1339" s="20" t="s">
        <v>979</v>
      </c>
      <c r="C1339" t="s">
        <v>979</v>
      </c>
    </row>
    <row r="1340" spans="1:3" x14ac:dyDescent="0.25">
      <c r="A1340" s="20" t="s">
        <v>980</v>
      </c>
      <c r="C1340" t="s">
        <v>980</v>
      </c>
    </row>
    <row r="1341" spans="1:3" x14ac:dyDescent="0.25">
      <c r="A1341" s="20" t="s">
        <v>225</v>
      </c>
      <c r="C1341" t="s">
        <v>225</v>
      </c>
    </row>
    <row r="1342" spans="1:3" x14ac:dyDescent="0.25">
      <c r="A1342" s="20" t="s">
        <v>225</v>
      </c>
      <c r="C1342" t="s">
        <v>225</v>
      </c>
    </row>
    <row r="1343" spans="1:3" x14ac:dyDescent="0.25">
      <c r="A1343" s="20" t="s">
        <v>453</v>
      </c>
      <c r="C1343" t="s">
        <v>453</v>
      </c>
    </row>
    <row r="1344" spans="1:3" x14ac:dyDescent="0.25">
      <c r="A1344" s="20" t="s">
        <v>514</v>
      </c>
      <c r="C1344" t="s">
        <v>514</v>
      </c>
    </row>
    <row r="1345" spans="1:3" x14ac:dyDescent="0.25">
      <c r="A1345" s="20" t="s">
        <v>515</v>
      </c>
      <c r="C1345" t="s">
        <v>515</v>
      </c>
    </row>
    <row r="1346" spans="1:3" x14ac:dyDescent="0.25">
      <c r="A1346" s="20" t="s">
        <v>311</v>
      </c>
      <c r="C1346" t="s">
        <v>311</v>
      </c>
    </row>
    <row r="1347" spans="1:3" x14ac:dyDescent="0.25">
      <c r="A1347" s="20" t="s">
        <v>981</v>
      </c>
      <c r="C1347" t="s">
        <v>981</v>
      </c>
    </row>
    <row r="1348" spans="1:3" x14ac:dyDescent="0.25">
      <c r="A1348" s="20" t="s">
        <v>517</v>
      </c>
      <c r="C1348" t="s">
        <v>517</v>
      </c>
    </row>
    <row r="1349" spans="1:3" x14ac:dyDescent="0.25">
      <c r="A1349" s="20" t="s">
        <v>982</v>
      </c>
      <c r="C1349" t="s">
        <v>982</v>
      </c>
    </row>
    <row r="1350" spans="1:3" x14ac:dyDescent="0.25">
      <c r="A1350" s="20" t="s">
        <v>983</v>
      </c>
      <c r="C1350" t="s">
        <v>983</v>
      </c>
    </row>
    <row r="1351" spans="1:3" x14ac:dyDescent="0.25">
      <c r="A1351" s="20" t="s">
        <v>984</v>
      </c>
      <c r="C1351" t="s">
        <v>984</v>
      </c>
    </row>
    <row r="1352" spans="1:3" x14ac:dyDescent="0.25">
      <c r="A1352" s="20" t="s">
        <v>985</v>
      </c>
      <c r="C1352" t="s">
        <v>985</v>
      </c>
    </row>
    <row r="1353" spans="1:3" x14ac:dyDescent="0.25">
      <c r="A1353" s="20" t="s">
        <v>311</v>
      </c>
      <c r="C1353" t="s">
        <v>311</v>
      </c>
    </row>
    <row r="1354" spans="1:3" x14ac:dyDescent="0.25">
      <c r="A1354" s="20" t="s">
        <v>986</v>
      </c>
      <c r="C1354" t="s">
        <v>986</v>
      </c>
    </row>
    <row r="1355" spans="1:3" x14ac:dyDescent="0.25">
      <c r="A1355" s="20" t="s">
        <v>233</v>
      </c>
      <c r="C1355" t="s">
        <v>233</v>
      </c>
    </row>
    <row r="1356" spans="1:3" x14ac:dyDescent="0.25">
      <c r="A1356" s="20" t="s">
        <v>735</v>
      </c>
      <c r="C1356" t="s">
        <v>735</v>
      </c>
    </row>
    <row r="1357" spans="1:3" x14ac:dyDescent="0.25">
      <c r="A1357" s="20" t="s">
        <v>519</v>
      </c>
      <c r="C1357" t="s">
        <v>519</v>
      </c>
    </row>
    <row r="1358" spans="1:3" x14ac:dyDescent="0.25">
      <c r="A1358" s="20" t="s">
        <v>518</v>
      </c>
      <c r="C1358" t="s">
        <v>518</v>
      </c>
    </row>
    <row r="1359" spans="1:3" x14ac:dyDescent="0.25">
      <c r="A1359" s="20" t="s">
        <v>987</v>
      </c>
      <c r="C1359" t="s">
        <v>987</v>
      </c>
    </row>
    <row r="1360" spans="1:3" x14ac:dyDescent="0.25">
      <c r="A1360" s="20" t="s">
        <v>520</v>
      </c>
      <c r="C1360" t="s">
        <v>520</v>
      </c>
    </row>
    <row r="1361" spans="1:3" x14ac:dyDescent="0.25">
      <c r="A1361" s="20" t="s">
        <v>235</v>
      </c>
      <c r="C1361" t="s">
        <v>235</v>
      </c>
    </row>
    <row r="1362" spans="1:3" x14ac:dyDescent="0.25">
      <c r="A1362" s="20" t="s">
        <v>459</v>
      </c>
      <c r="C1362" t="s">
        <v>459</v>
      </c>
    </row>
    <row r="1363" spans="1:3" x14ac:dyDescent="0.25">
      <c r="A1363" s="20" t="s">
        <v>240</v>
      </c>
      <c r="C1363" t="s">
        <v>240</v>
      </c>
    </row>
    <row r="1364" spans="1:3" x14ac:dyDescent="0.25">
      <c r="A1364" s="20" t="s">
        <v>988</v>
      </c>
      <c r="C1364" t="s">
        <v>988</v>
      </c>
    </row>
    <row r="1365" spans="1:3" x14ac:dyDescent="0.25">
      <c r="A1365" s="20" t="s">
        <v>311</v>
      </c>
      <c r="C1365" t="s">
        <v>311</v>
      </c>
    </row>
    <row r="1366" spans="1:3" x14ac:dyDescent="0.25">
      <c r="A1366" s="20" t="s">
        <v>468</v>
      </c>
      <c r="C1366" t="s">
        <v>468</v>
      </c>
    </row>
    <row r="1367" spans="1:3" x14ac:dyDescent="0.25">
      <c r="A1367" s="20" t="s">
        <v>467</v>
      </c>
      <c r="C1367" t="s">
        <v>467</v>
      </c>
    </row>
    <row r="1368" spans="1:3" x14ac:dyDescent="0.25">
      <c r="A1368" s="20" t="s">
        <v>586</v>
      </c>
      <c r="C1368" t="s">
        <v>586</v>
      </c>
    </row>
    <row r="1369" spans="1:3" x14ac:dyDescent="0.25">
      <c r="A1369" s="20" t="s">
        <v>467</v>
      </c>
      <c r="C1369" t="s">
        <v>467</v>
      </c>
    </row>
    <row r="1370" spans="1:3" x14ac:dyDescent="0.25">
      <c r="A1370" s="20" t="s">
        <v>521</v>
      </c>
      <c r="C1370" t="s">
        <v>521</v>
      </c>
    </row>
    <row r="1371" spans="1:3" x14ac:dyDescent="0.25">
      <c r="A1371" s="20" t="s">
        <v>467</v>
      </c>
      <c r="C1371" t="s">
        <v>467</v>
      </c>
    </row>
    <row r="1372" spans="1:3" x14ac:dyDescent="0.25">
      <c r="A1372" s="20" t="s">
        <v>990</v>
      </c>
      <c r="C1372" t="s">
        <v>990</v>
      </c>
    </row>
    <row r="1373" spans="1:3" x14ac:dyDescent="0.25">
      <c r="A1373" s="20" t="s">
        <v>991</v>
      </c>
      <c r="C1373" t="s">
        <v>991</v>
      </c>
    </row>
    <row r="1374" spans="1:3" x14ac:dyDescent="0.25">
      <c r="A1374" s="20" t="s">
        <v>992</v>
      </c>
      <c r="C1374" t="s">
        <v>992</v>
      </c>
    </row>
    <row r="1375" spans="1:3" x14ac:dyDescent="0.25">
      <c r="A1375" s="20" t="s">
        <v>993</v>
      </c>
      <c r="C1375" t="s">
        <v>993</v>
      </c>
    </row>
    <row r="1376" spans="1:3" x14ac:dyDescent="0.25">
      <c r="A1376" s="20" t="s">
        <v>994</v>
      </c>
      <c r="C1376" t="s">
        <v>994</v>
      </c>
    </row>
    <row r="1377" spans="1:3" x14ac:dyDescent="0.25">
      <c r="A1377" s="20" t="s">
        <v>995</v>
      </c>
      <c r="C1377" t="s">
        <v>995</v>
      </c>
    </row>
    <row r="1378" spans="1:3" x14ac:dyDescent="0.25">
      <c r="A1378" s="20" t="s">
        <v>996</v>
      </c>
      <c r="C1378" t="s">
        <v>996</v>
      </c>
    </row>
    <row r="1379" spans="1:3" x14ac:dyDescent="0.25">
      <c r="A1379" s="20" t="s">
        <v>997</v>
      </c>
      <c r="C1379" t="s">
        <v>997</v>
      </c>
    </row>
    <row r="1380" spans="1:3" x14ac:dyDescent="0.25">
      <c r="A1380" s="20" t="s">
        <v>998</v>
      </c>
      <c r="C1380" t="s">
        <v>998</v>
      </c>
    </row>
    <row r="1381" spans="1:3" x14ac:dyDescent="0.25">
      <c r="A1381" s="20" t="s">
        <v>999</v>
      </c>
      <c r="C1381" t="s">
        <v>999</v>
      </c>
    </row>
    <row r="1382" spans="1:3" x14ac:dyDescent="0.25">
      <c r="A1382" s="20" t="s">
        <v>1000</v>
      </c>
      <c r="C1382" t="s">
        <v>1000</v>
      </c>
    </row>
    <row r="1383" spans="1:3" x14ac:dyDescent="0.25">
      <c r="A1383" s="20" t="s">
        <v>558</v>
      </c>
      <c r="C1383" t="s">
        <v>558</v>
      </c>
    </row>
    <row r="1384" spans="1:3" x14ac:dyDescent="0.25">
      <c r="A1384" s="20" t="s">
        <v>1001</v>
      </c>
      <c r="C1384" t="s">
        <v>1001</v>
      </c>
    </row>
    <row r="1385" spans="1:3" x14ac:dyDescent="0.25">
      <c r="A1385" s="20" t="s">
        <v>1002</v>
      </c>
      <c r="C1385" t="s">
        <v>1002</v>
      </c>
    </row>
    <row r="1386" spans="1:3" x14ac:dyDescent="0.25">
      <c r="A1386" s="20" t="s">
        <v>1003</v>
      </c>
      <c r="C1386" t="s">
        <v>1003</v>
      </c>
    </row>
    <row r="1387" spans="1:3" x14ac:dyDescent="0.25">
      <c r="A1387" s="20" t="s">
        <v>1004</v>
      </c>
      <c r="C1387" t="s">
        <v>1004</v>
      </c>
    </row>
    <row r="1388" spans="1:3" x14ac:dyDescent="0.25">
      <c r="A1388" s="20" t="s">
        <v>1005</v>
      </c>
      <c r="C1388" t="s">
        <v>1005</v>
      </c>
    </row>
    <row r="1389" spans="1:3" x14ac:dyDescent="0.25">
      <c r="A1389" s="20" t="s">
        <v>1006</v>
      </c>
      <c r="C1389" t="s">
        <v>1006</v>
      </c>
    </row>
    <row r="1390" spans="1:3" x14ac:dyDescent="0.25">
      <c r="A1390" s="20" t="s">
        <v>1007</v>
      </c>
      <c r="C1390" t="s">
        <v>1007</v>
      </c>
    </row>
    <row r="1391" spans="1:3" x14ac:dyDescent="0.25">
      <c r="A1391" s="20" t="s">
        <v>1008</v>
      </c>
      <c r="C1391" t="s">
        <v>1008</v>
      </c>
    </row>
    <row r="1392" spans="1:3" x14ac:dyDescent="0.25">
      <c r="A1392" s="20" t="s">
        <v>564</v>
      </c>
      <c r="C1392" t="s">
        <v>564</v>
      </c>
    </row>
    <row r="1393" spans="1:3" x14ac:dyDescent="0.25">
      <c r="A1393" s="20" t="s">
        <v>1009</v>
      </c>
      <c r="C1393" t="s">
        <v>1009</v>
      </c>
    </row>
    <row r="1394" spans="1:3" x14ac:dyDescent="0.25">
      <c r="A1394" s="20" t="s">
        <v>1010</v>
      </c>
      <c r="C1394" t="s">
        <v>1010</v>
      </c>
    </row>
    <row r="1395" spans="1:3" x14ac:dyDescent="0.25">
      <c r="A1395" s="20" t="s">
        <v>1011</v>
      </c>
      <c r="C1395" t="s">
        <v>1011</v>
      </c>
    </row>
    <row r="1396" spans="1:3" x14ac:dyDescent="0.25">
      <c r="A1396" s="20" t="s">
        <v>1012</v>
      </c>
      <c r="C1396" t="s">
        <v>1012</v>
      </c>
    </row>
    <row r="1397" spans="1:3" x14ac:dyDescent="0.25">
      <c r="A1397" s="20" t="s">
        <v>1013</v>
      </c>
      <c r="C1397" t="s">
        <v>1013</v>
      </c>
    </row>
    <row r="1398" spans="1:3" x14ac:dyDescent="0.25">
      <c r="A1398" s="20" t="s">
        <v>1014</v>
      </c>
      <c r="C1398" t="s">
        <v>1014</v>
      </c>
    </row>
    <row r="1399" spans="1:3" x14ac:dyDescent="0.25">
      <c r="A1399" s="20" t="s">
        <v>567</v>
      </c>
      <c r="C1399" t="s">
        <v>567</v>
      </c>
    </row>
    <row r="1400" spans="1:3" x14ac:dyDescent="0.25">
      <c r="A1400" s="20" t="s">
        <v>1015</v>
      </c>
      <c r="C1400" t="s">
        <v>1015</v>
      </c>
    </row>
    <row r="1401" spans="1:3" x14ac:dyDescent="0.25">
      <c r="A1401" s="20" t="s">
        <v>1016</v>
      </c>
      <c r="C1401" t="s">
        <v>1016</v>
      </c>
    </row>
    <row r="1402" spans="1:3" x14ac:dyDescent="0.25">
      <c r="A1402" s="20" t="s">
        <v>1017</v>
      </c>
      <c r="C1402" t="s">
        <v>1017</v>
      </c>
    </row>
    <row r="1403" spans="1:3" x14ac:dyDescent="0.25">
      <c r="A1403" s="20" t="s">
        <v>1018</v>
      </c>
      <c r="C1403" t="s">
        <v>1018</v>
      </c>
    </row>
    <row r="1404" spans="1:3" x14ac:dyDescent="0.25">
      <c r="A1404" s="20" t="s">
        <v>1019</v>
      </c>
      <c r="C1404" t="s">
        <v>1019</v>
      </c>
    </row>
    <row r="1405" spans="1:3" x14ac:dyDescent="0.25">
      <c r="A1405" s="20" t="s">
        <v>1020</v>
      </c>
      <c r="C1405" t="s">
        <v>1020</v>
      </c>
    </row>
    <row r="1406" spans="1:3" x14ac:dyDescent="0.25">
      <c r="A1406" s="61" t="s">
        <v>571</v>
      </c>
      <c r="C1406" t="s">
        <v>571</v>
      </c>
    </row>
    <row r="1407" spans="1:3" x14ac:dyDescent="0.25">
      <c r="A1407" s="61" t="s">
        <v>1727</v>
      </c>
      <c r="C1407" t="s">
        <v>1727</v>
      </c>
    </row>
    <row r="1408" spans="1:3" x14ac:dyDescent="0.25">
      <c r="A1408" s="20" t="s">
        <v>1022</v>
      </c>
      <c r="C1408" t="s">
        <v>1022</v>
      </c>
    </row>
    <row r="1409" spans="1:3" x14ac:dyDescent="0.25">
      <c r="A1409" s="20" t="s">
        <v>1023</v>
      </c>
      <c r="C1409" t="s">
        <v>1023</v>
      </c>
    </row>
    <row r="1410" spans="1:3" x14ac:dyDescent="0.25">
      <c r="A1410" s="61" t="s">
        <v>1741</v>
      </c>
      <c r="C1410" t="s">
        <v>1741</v>
      </c>
    </row>
    <row r="1411" spans="1:3" x14ac:dyDescent="0.25">
      <c r="A1411" s="61" t="s">
        <v>1746</v>
      </c>
      <c r="C1411" t="s">
        <v>1746</v>
      </c>
    </row>
    <row r="1412" spans="1:3" x14ac:dyDescent="0.25">
      <c r="A1412" s="20" t="s">
        <v>1025</v>
      </c>
      <c r="C1412" t="s">
        <v>1025</v>
      </c>
    </row>
    <row r="1413" spans="1:3" x14ac:dyDescent="0.25">
      <c r="A1413" s="20" t="s">
        <v>1026</v>
      </c>
      <c r="C1413" t="s">
        <v>1026</v>
      </c>
    </row>
    <row r="1414" spans="1:3" x14ac:dyDescent="0.25">
      <c r="A1414" s="20" t="s">
        <v>574</v>
      </c>
      <c r="C1414" t="s">
        <v>574</v>
      </c>
    </row>
    <row r="1415" spans="1:3" x14ac:dyDescent="0.25">
      <c r="A1415" s="20" t="s">
        <v>1027</v>
      </c>
      <c r="C1415" t="s">
        <v>1027</v>
      </c>
    </row>
    <row r="1416" spans="1:3" x14ac:dyDescent="0.25">
      <c r="A1416" s="20" t="s">
        <v>1028</v>
      </c>
      <c r="C1416" t="s">
        <v>1028</v>
      </c>
    </row>
    <row r="1417" spans="1:3" x14ac:dyDescent="0.25">
      <c r="A1417" s="20" t="s">
        <v>576</v>
      </c>
      <c r="C1417" t="s">
        <v>576</v>
      </c>
    </row>
    <row r="1418" spans="1:3" x14ac:dyDescent="0.25">
      <c r="A1418" s="20" t="s">
        <v>1029</v>
      </c>
      <c r="C1418" t="s">
        <v>1029</v>
      </c>
    </row>
    <row r="1419" spans="1:3" x14ac:dyDescent="0.25">
      <c r="A1419" s="20" t="s">
        <v>577</v>
      </c>
      <c r="C1419" t="s">
        <v>577</v>
      </c>
    </row>
    <row r="1420" spans="1:3" x14ac:dyDescent="0.25">
      <c r="A1420" s="20" t="s">
        <v>1030</v>
      </c>
      <c r="C1420" t="s">
        <v>1030</v>
      </c>
    </row>
    <row r="1421" spans="1:3" x14ac:dyDescent="0.25">
      <c r="A1421" s="20" t="s">
        <v>1031</v>
      </c>
      <c r="C1421" t="s">
        <v>1031</v>
      </c>
    </row>
    <row r="1422" spans="1:3" x14ac:dyDescent="0.25">
      <c r="A1422" s="20" t="s">
        <v>1032</v>
      </c>
      <c r="C1422" t="s">
        <v>1032</v>
      </c>
    </row>
    <row r="1423" spans="1:3" x14ac:dyDescent="0.25">
      <c r="A1423" s="20" t="s">
        <v>1033</v>
      </c>
      <c r="C1423" t="s">
        <v>1033</v>
      </c>
    </row>
    <row r="1424" spans="1:3" x14ac:dyDescent="0.25">
      <c r="A1424" s="20" t="s">
        <v>1034</v>
      </c>
      <c r="C1424" t="s">
        <v>1034</v>
      </c>
    </row>
    <row r="1425" spans="1:3" x14ac:dyDescent="0.25">
      <c r="A1425" s="61" t="s">
        <v>1478</v>
      </c>
      <c r="C1425" t="s">
        <v>1478</v>
      </c>
    </row>
    <row r="1426" spans="1:3" x14ac:dyDescent="0.25">
      <c r="A1426" s="61" t="s">
        <v>816</v>
      </c>
      <c r="C1426" t="s">
        <v>816</v>
      </c>
    </row>
    <row r="1427" spans="1:3" x14ac:dyDescent="0.25">
      <c r="A1427" s="20" t="s">
        <v>1036</v>
      </c>
      <c r="C1427" t="s">
        <v>1036</v>
      </c>
    </row>
    <row r="1428" spans="1:3" x14ac:dyDescent="0.25">
      <c r="A1428" s="20" t="s">
        <v>244</v>
      </c>
      <c r="C1428" t="s">
        <v>244</v>
      </c>
    </row>
    <row r="1429" spans="1:3" x14ac:dyDescent="0.25">
      <c r="A1429" s="20" t="s">
        <v>519</v>
      </c>
      <c r="C1429" t="s">
        <v>519</v>
      </c>
    </row>
    <row r="1430" spans="1:3" x14ac:dyDescent="0.25">
      <c r="A1430" s="20" t="s">
        <v>1037</v>
      </c>
      <c r="C1430" t="s">
        <v>1037</v>
      </c>
    </row>
    <row r="1431" spans="1:3" x14ac:dyDescent="0.25">
      <c r="A1431" s="20" t="s">
        <v>243</v>
      </c>
      <c r="C1431" t="s">
        <v>243</v>
      </c>
    </row>
    <row r="1432" spans="1:3" x14ac:dyDescent="0.25">
      <c r="A1432" s="20" t="s">
        <v>583</v>
      </c>
      <c r="C1432" t="s">
        <v>583</v>
      </c>
    </row>
    <row r="1433" spans="1:3" x14ac:dyDescent="0.25">
      <c r="A1433" s="20" t="s">
        <v>1038</v>
      </c>
      <c r="C1433" t="s">
        <v>1038</v>
      </c>
    </row>
    <row r="1434" spans="1:3" x14ac:dyDescent="0.25">
      <c r="A1434" s="20" t="s">
        <v>223</v>
      </c>
      <c r="C1434" t="s">
        <v>223</v>
      </c>
    </row>
    <row r="1435" spans="1:3" x14ac:dyDescent="0.25">
      <c r="A1435" s="20" t="s">
        <v>467</v>
      </c>
      <c r="C1435" t="s">
        <v>467</v>
      </c>
    </row>
    <row r="1436" spans="1:3" x14ac:dyDescent="0.25">
      <c r="A1436" s="20" t="s">
        <v>1039</v>
      </c>
      <c r="C1436" t="s">
        <v>1039</v>
      </c>
    </row>
    <row r="1437" spans="1:3" x14ac:dyDescent="0.25">
      <c r="A1437" s="20" t="s">
        <v>586</v>
      </c>
      <c r="C1437" t="s">
        <v>586</v>
      </c>
    </row>
    <row r="1438" spans="1:3" x14ac:dyDescent="0.25">
      <c r="A1438" s="20" t="s">
        <v>245</v>
      </c>
      <c r="C1438" t="s">
        <v>245</v>
      </c>
    </row>
    <row r="1439" spans="1:3" x14ac:dyDescent="0.25">
      <c r="A1439" s="20" t="s">
        <v>245</v>
      </c>
      <c r="C1439" t="s">
        <v>245</v>
      </c>
    </row>
    <row r="1440" spans="1:3" x14ac:dyDescent="0.25">
      <c r="A1440" s="20" t="s">
        <v>1040</v>
      </c>
      <c r="C1440" t="s">
        <v>1040</v>
      </c>
    </row>
    <row r="1441" spans="1:3" x14ac:dyDescent="0.25">
      <c r="A1441" s="20" t="s">
        <v>1041</v>
      </c>
      <c r="C1441" t="s">
        <v>1041</v>
      </c>
    </row>
    <row r="1442" spans="1:3" x14ac:dyDescent="0.25">
      <c r="A1442" s="20" t="s">
        <v>330</v>
      </c>
      <c r="C1442" t="s">
        <v>330</v>
      </c>
    </row>
    <row r="1443" spans="1:3" x14ac:dyDescent="0.25">
      <c r="A1443" s="20" t="s">
        <v>713</v>
      </c>
      <c r="C1443" t="s">
        <v>713</v>
      </c>
    </row>
    <row r="1444" spans="1:3" x14ac:dyDescent="0.25">
      <c r="A1444" s="20" t="s">
        <v>531</v>
      </c>
      <c r="C1444" t="s">
        <v>531</v>
      </c>
    </row>
    <row r="1445" spans="1:3" x14ac:dyDescent="0.25">
      <c r="A1445" s="20" t="s">
        <v>1042</v>
      </c>
      <c r="C1445" t="s">
        <v>1042</v>
      </c>
    </row>
    <row r="1446" spans="1:3" x14ac:dyDescent="0.25">
      <c r="A1446" s="20" t="s">
        <v>1043</v>
      </c>
      <c r="C1446" t="s">
        <v>1043</v>
      </c>
    </row>
    <row r="1447" spans="1:3" x14ac:dyDescent="0.25">
      <c r="A1447" s="20" t="s">
        <v>1044</v>
      </c>
      <c r="C1447" t="s">
        <v>1044</v>
      </c>
    </row>
    <row r="1448" spans="1:3" x14ac:dyDescent="0.25">
      <c r="A1448" s="20" t="s">
        <v>1045</v>
      </c>
      <c r="C1448" t="s">
        <v>1045</v>
      </c>
    </row>
    <row r="1449" spans="1:3" x14ac:dyDescent="0.25">
      <c r="A1449" s="20" t="s">
        <v>1046</v>
      </c>
      <c r="C1449" t="s">
        <v>1046</v>
      </c>
    </row>
    <row r="1450" spans="1:3" x14ac:dyDescent="0.25">
      <c r="A1450" s="20" t="s">
        <v>1047</v>
      </c>
      <c r="C1450" t="s">
        <v>1047</v>
      </c>
    </row>
    <row r="1451" spans="1:3" x14ac:dyDescent="0.25">
      <c r="A1451" s="20" t="s">
        <v>1048</v>
      </c>
      <c r="C1451" t="s">
        <v>1048</v>
      </c>
    </row>
    <row r="1452" spans="1:3" x14ac:dyDescent="0.25">
      <c r="A1452" s="20" t="s">
        <v>1049</v>
      </c>
      <c r="C1452" t="s">
        <v>1049</v>
      </c>
    </row>
    <row r="1453" spans="1:3" x14ac:dyDescent="0.25">
      <c r="A1453" s="20" t="s">
        <v>1050</v>
      </c>
      <c r="C1453" t="s">
        <v>1050</v>
      </c>
    </row>
    <row r="1454" spans="1:3" x14ac:dyDescent="0.25">
      <c r="A1454" s="20" t="s">
        <v>1051</v>
      </c>
      <c r="C1454" t="s">
        <v>1051</v>
      </c>
    </row>
    <row r="1455" spans="1:3" x14ac:dyDescent="0.25">
      <c r="A1455" s="20" t="s">
        <v>619</v>
      </c>
      <c r="C1455" t="s">
        <v>619</v>
      </c>
    </row>
    <row r="1456" spans="1:3" x14ac:dyDescent="0.25">
      <c r="A1456" s="20" t="s">
        <v>1052</v>
      </c>
      <c r="C1456" t="s">
        <v>1052</v>
      </c>
    </row>
    <row r="1457" spans="1:3" x14ac:dyDescent="0.25">
      <c r="A1457" s="20" t="s">
        <v>1053</v>
      </c>
      <c r="C1457" t="s">
        <v>1053</v>
      </c>
    </row>
    <row r="1458" spans="1:3" x14ac:dyDescent="0.25">
      <c r="A1458" s="20" t="s">
        <v>1054</v>
      </c>
      <c r="C1458" t="s">
        <v>1054</v>
      </c>
    </row>
    <row r="1459" spans="1:3" x14ac:dyDescent="0.25">
      <c r="A1459" s="20" t="s">
        <v>1055</v>
      </c>
      <c r="C1459" t="s">
        <v>1055</v>
      </c>
    </row>
    <row r="1460" spans="1:3" x14ac:dyDescent="0.25">
      <c r="A1460" s="20" t="s">
        <v>1056</v>
      </c>
      <c r="C1460" t="s">
        <v>1056</v>
      </c>
    </row>
    <row r="1461" spans="1:3" x14ac:dyDescent="0.25">
      <c r="A1461" s="20" t="s">
        <v>1057</v>
      </c>
      <c r="C1461" t="s">
        <v>1057</v>
      </c>
    </row>
    <row r="1462" spans="1:3" x14ac:dyDescent="0.25">
      <c r="A1462" s="20" t="s">
        <v>1058</v>
      </c>
      <c r="C1462" t="s">
        <v>1058</v>
      </c>
    </row>
    <row r="1463" spans="1:3" x14ac:dyDescent="0.25">
      <c r="A1463" s="20" t="s">
        <v>1059</v>
      </c>
      <c r="C1463" t="s">
        <v>1059</v>
      </c>
    </row>
    <row r="1464" spans="1:3" x14ac:dyDescent="0.25">
      <c r="A1464" s="20" t="s">
        <v>624</v>
      </c>
      <c r="C1464" t="s">
        <v>624</v>
      </c>
    </row>
    <row r="1465" spans="1:3" x14ac:dyDescent="0.25">
      <c r="A1465" s="20" t="s">
        <v>1060</v>
      </c>
      <c r="C1465" t="s">
        <v>1060</v>
      </c>
    </row>
    <row r="1466" spans="1:3" x14ac:dyDescent="0.25">
      <c r="A1466" s="20" t="s">
        <v>1061</v>
      </c>
      <c r="C1466" t="s">
        <v>1061</v>
      </c>
    </row>
    <row r="1467" spans="1:3" x14ac:dyDescent="0.25">
      <c r="A1467" s="20" t="s">
        <v>1062</v>
      </c>
      <c r="C1467" t="s">
        <v>1062</v>
      </c>
    </row>
    <row r="1468" spans="1:3" x14ac:dyDescent="0.25">
      <c r="A1468" s="20" t="s">
        <v>1063</v>
      </c>
      <c r="C1468" t="s">
        <v>1063</v>
      </c>
    </row>
    <row r="1469" spans="1:3" x14ac:dyDescent="0.25">
      <c r="A1469" s="20" t="s">
        <v>1064</v>
      </c>
      <c r="C1469" t="s">
        <v>1064</v>
      </c>
    </row>
    <row r="1470" spans="1:3" x14ac:dyDescent="0.25">
      <c r="A1470" s="20" t="s">
        <v>1065</v>
      </c>
      <c r="C1470" t="s">
        <v>1065</v>
      </c>
    </row>
    <row r="1471" spans="1:3" x14ac:dyDescent="0.25">
      <c r="A1471" s="20" t="s">
        <v>628</v>
      </c>
      <c r="C1471" t="s">
        <v>628</v>
      </c>
    </row>
    <row r="1472" spans="1:3" x14ac:dyDescent="0.25">
      <c r="A1472" s="20" t="s">
        <v>1066</v>
      </c>
      <c r="C1472" t="s">
        <v>1066</v>
      </c>
    </row>
    <row r="1473" spans="1:3" x14ac:dyDescent="0.25">
      <c r="A1473" s="20" t="s">
        <v>1067</v>
      </c>
      <c r="C1473" t="s">
        <v>1067</v>
      </c>
    </row>
    <row r="1474" spans="1:3" x14ac:dyDescent="0.25">
      <c r="A1474" s="20" t="s">
        <v>1068</v>
      </c>
      <c r="C1474" t="s">
        <v>1068</v>
      </c>
    </row>
    <row r="1475" spans="1:3" x14ac:dyDescent="0.25">
      <c r="A1475" s="20" t="s">
        <v>1069</v>
      </c>
      <c r="C1475" t="s">
        <v>1069</v>
      </c>
    </row>
    <row r="1476" spans="1:3" x14ac:dyDescent="0.25">
      <c r="A1476" s="20" t="s">
        <v>1070</v>
      </c>
      <c r="C1476" t="s">
        <v>1070</v>
      </c>
    </row>
    <row r="1477" spans="1:3" x14ac:dyDescent="0.25">
      <c r="A1477" s="20" t="s">
        <v>1071</v>
      </c>
      <c r="C1477" t="s">
        <v>1071</v>
      </c>
    </row>
    <row r="1478" spans="1:3" x14ac:dyDescent="0.25">
      <c r="A1478" s="61" t="s">
        <v>632</v>
      </c>
      <c r="C1478" t="s">
        <v>632</v>
      </c>
    </row>
    <row r="1479" spans="1:3" x14ac:dyDescent="0.25">
      <c r="A1479" s="61" t="s">
        <v>1725</v>
      </c>
      <c r="C1479" t="s">
        <v>1725</v>
      </c>
    </row>
    <row r="1480" spans="1:3" x14ac:dyDescent="0.25">
      <c r="A1480" s="20" t="s">
        <v>1073</v>
      </c>
      <c r="C1480" t="s">
        <v>1073</v>
      </c>
    </row>
    <row r="1481" spans="1:3" x14ac:dyDescent="0.25">
      <c r="A1481" s="20" t="s">
        <v>1074</v>
      </c>
      <c r="C1481" t="s">
        <v>1074</v>
      </c>
    </row>
    <row r="1482" spans="1:3" x14ac:dyDescent="0.25">
      <c r="A1482" s="61" t="s">
        <v>1738</v>
      </c>
      <c r="C1482" t="s">
        <v>1738</v>
      </c>
    </row>
    <row r="1483" spans="1:3" x14ac:dyDescent="0.25">
      <c r="A1483" s="61" t="s">
        <v>1739</v>
      </c>
      <c r="C1483" t="s">
        <v>1739</v>
      </c>
    </row>
    <row r="1484" spans="1:3" x14ac:dyDescent="0.25">
      <c r="A1484" s="20" t="s">
        <v>1076</v>
      </c>
      <c r="C1484" t="s">
        <v>1076</v>
      </c>
    </row>
    <row r="1485" spans="1:3" x14ac:dyDescent="0.25">
      <c r="A1485" s="20" t="s">
        <v>1077</v>
      </c>
      <c r="C1485" t="s">
        <v>1077</v>
      </c>
    </row>
    <row r="1486" spans="1:3" x14ac:dyDescent="0.25">
      <c r="A1486" s="20" t="s">
        <v>633</v>
      </c>
      <c r="C1486" t="s">
        <v>633</v>
      </c>
    </row>
    <row r="1487" spans="1:3" x14ac:dyDescent="0.25">
      <c r="A1487" s="20" t="s">
        <v>1078</v>
      </c>
      <c r="C1487" t="s">
        <v>1078</v>
      </c>
    </row>
    <row r="1488" spans="1:3" x14ac:dyDescent="0.25">
      <c r="A1488" s="20" t="s">
        <v>852</v>
      </c>
      <c r="C1488" t="s">
        <v>852</v>
      </c>
    </row>
    <row r="1489" spans="1:3" x14ac:dyDescent="0.25">
      <c r="A1489" s="20" t="s">
        <v>634</v>
      </c>
      <c r="C1489" t="s">
        <v>634</v>
      </c>
    </row>
    <row r="1490" spans="1:3" x14ac:dyDescent="0.25">
      <c r="A1490" s="20" t="s">
        <v>637</v>
      </c>
      <c r="C1490" t="s">
        <v>637</v>
      </c>
    </row>
    <row r="1491" spans="1:3" x14ac:dyDescent="0.25">
      <c r="A1491" s="20" t="s">
        <v>230</v>
      </c>
      <c r="C1491" t="s">
        <v>230</v>
      </c>
    </row>
    <row r="1492" spans="1:3" x14ac:dyDescent="0.25">
      <c r="A1492" s="20" t="s">
        <v>1079</v>
      </c>
      <c r="C1492" t="s">
        <v>1079</v>
      </c>
    </row>
    <row r="1493" spans="1:3" x14ac:dyDescent="0.25">
      <c r="A1493" s="20" t="s">
        <v>1080</v>
      </c>
      <c r="C1493" t="s">
        <v>1080</v>
      </c>
    </row>
    <row r="1494" spans="1:3" x14ac:dyDescent="0.25">
      <c r="A1494" s="20" t="s">
        <v>1081</v>
      </c>
      <c r="C1494" t="s">
        <v>1081</v>
      </c>
    </row>
    <row r="1495" spans="1:3" x14ac:dyDescent="0.25">
      <c r="A1495" s="20" t="s">
        <v>1082</v>
      </c>
      <c r="C1495" t="s">
        <v>1082</v>
      </c>
    </row>
    <row r="1496" spans="1:3" x14ac:dyDescent="0.25">
      <c r="A1496" s="20" t="s">
        <v>1083</v>
      </c>
      <c r="C1496" t="s">
        <v>1083</v>
      </c>
    </row>
    <row r="1497" spans="1:3" x14ac:dyDescent="0.25">
      <c r="A1497" s="61" t="s">
        <v>452</v>
      </c>
      <c r="C1497" t="s">
        <v>452</v>
      </c>
    </row>
    <row r="1498" spans="1:3" x14ac:dyDescent="0.25">
      <c r="A1498" s="61" t="s">
        <v>1730</v>
      </c>
      <c r="C1498" t="s">
        <v>1730</v>
      </c>
    </row>
    <row r="1499" spans="1:3" x14ac:dyDescent="0.25">
      <c r="A1499" s="20" t="s">
        <v>1085</v>
      </c>
      <c r="C1499" t="s">
        <v>1085</v>
      </c>
    </row>
    <row r="1500" spans="1:3" x14ac:dyDescent="0.25">
      <c r="A1500" s="20" t="s">
        <v>639</v>
      </c>
      <c r="C1500" t="s">
        <v>639</v>
      </c>
    </row>
    <row r="1501" spans="1:3" x14ac:dyDescent="0.25">
      <c r="A1501" s="20" t="s">
        <v>323</v>
      </c>
      <c r="C1501" t="s">
        <v>323</v>
      </c>
    </row>
    <row r="1502" spans="1:3" x14ac:dyDescent="0.25">
      <c r="A1502" s="20" t="s">
        <v>1086</v>
      </c>
      <c r="C1502" t="s">
        <v>1086</v>
      </c>
    </row>
    <row r="1503" spans="1:3" x14ac:dyDescent="0.25">
      <c r="A1503" s="20" t="s">
        <v>468</v>
      </c>
      <c r="C1503" t="s">
        <v>468</v>
      </c>
    </row>
    <row r="1504" spans="1:3" x14ac:dyDescent="0.25">
      <c r="A1504" s="20" t="s">
        <v>397</v>
      </c>
      <c r="C1504" t="s">
        <v>397</v>
      </c>
    </row>
    <row r="1505" spans="1:3" x14ac:dyDescent="0.25">
      <c r="A1505" s="20" t="s">
        <v>1087</v>
      </c>
      <c r="C1505" t="s">
        <v>1087</v>
      </c>
    </row>
    <row r="1506" spans="1:3" x14ac:dyDescent="0.25">
      <c r="A1506" s="20" t="s">
        <v>520</v>
      </c>
      <c r="C1506" t="s">
        <v>520</v>
      </c>
    </row>
    <row r="1507" spans="1:3" x14ac:dyDescent="0.25">
      <c r="A1507" s="20" t="s">
        <v>245</v>
      </c>
      <c r="C1507" t="s">
        <v>245</v>
      </c>
    </row>
    <row r="1508" spans="1:3" x14ac:dyDescent="0.25">
      <c r="A1508" s="20" t="s">
        <v>1088</v>
      </c>
      <c r="C1508" t="s">
        <v>1088</v>
      </c>
    </row>
    <row r="1509" spans="1:3" x14ac:dyDescent="0.25">
      <c r="A1509" s="20" t="s">
        <v>236</v>
      </c>
      <c r="C1509" t="s">
        <v>236</v>
      </c>
    </row>
    <row r="1510" spans="1:3" x14ac:dyDescent="0.25">
      <c r="A1510" s="20" t="s">
        <v>467</v>
      </c>
      <c r="C1510" t="s">
        <v>467</v>
      </c>
    </row>
    <row r="1511" spans="1:3" x14ac:dyDescent="0.25">
      <c r="A1511" s="20" t="s">
        <v>467</v>
      </c>
      <c r="C1511" t="s">
        <v>467</v>
      </c>
    </row>
    <row r="1512" spans="1:3" x14ac:dyDescent="0.25">
      <c r="A1512" s="20" t="s">
        <v>1089</v>
      </c>
      <c r="C1512" t="s">
        <v>1089</v>
      </c>
    </row>
    <row r="1513" spans="1:3" x14ac:dyDescent="0.25">
      <c r="A1513" s="20" t="s">
        <v>1090</v>
      </c>
      <c r="C1513" t="s">
        <v>1090</v>
      </c>
    </row>
    <row r="1514" spans="1:3" x14ac:dyDescent="0.25">
      <c r="A1514" s="20" t="s">
        <v>467</v>
      </c>
      <c r="C1514" t="s">
        <v>467</v>
      </c>
    </row>
    <row r="1515" spans="1:3" x14ac:dyDescent="0.25">
      <c r="A1515" s="20" t="s">
        <v>521</v>
      </c>
      <c r="C1515" t="s">
        <v>521</v>
      </c>
    </row>
    <row r="1516" spans="1:3" x14ac:dyDescent="0.25">
      <c r="A1516" s="20" t="s">
        <v>1092</v>
      </c>
      <c r="C1516" t="s">
        <v>1092</v>
      </c>
    </row>
    <row r="1517" spans="1:3" x14ac:dyDescent="0.25">
      <c r="A1517" s="20" t="s">
        <v>675</v>
      </c>
      <c r="C1517" t="s">
        <v>675</v>
      </c>
    </row>
    <row r="1518" spans="1:3" x14ac:dyDescent="0.25">
      <c r="A1518" s="20" t="s">
        <v>676</v>
      </c>
      <c r="C1518" t="s">
        <v>676</v>
      </c>
    </row>
    <row r="1519" spans="1:3" x14ac:dyDescent="0.25">
      <c r="A1519" s="20" t="s">
        <v>1093</v>
      </c>
      <c r="C1519" t="s">
        <v>1093</v>
      </c>
    </row>
    <row r="1520" spans="1:3" x14ac:dyDescent="0.25">
      <c r="A1520" s="20" t="s">
        <v>1094</v>
      </c>
      <c r="C1520" t="s">
        <v>1094</v>
      </c>
    </row>
    <row r="1521" spans="1:3" x14ac:dyDescent="0.25">
      <c r="A1521" s="20" t="s">
        <v>1095</v>
      </c>
      <c r="C1521" t="s">
        <v>1095</v>
      </c>
    </row>
    <row r="1522" spans="1:3" x14ac:dyDescent="0.25">
      <c r="A1522" s="20" t="s">
        <v>621</v>
      </c>
      <c r="C1522" t="s">
        <v>621</v>
      </c>
    </row>
    <row r="1523" spans="1:3" x14ac:dyDescent="0.25">
      <c r="A1523" s="20" t="s">
        <v>1096</v>
      </c>
      <c r="C1523" t="s">
        <v>1096</v>
      </c>
    </row>
    <row r="1524" spans="1:3" x14ac:dyDescent="0.25">
      <c r="A1524" s="20" t="s">
        <v>1097</v>
      </c>
      <c r="C1524" t="s">
        <v>1097</v>
      </c>
    </row>
    <row r="1525" spans="1:3" x14ac:dyDescent="0.25">
      <c r="A1525" s="20" t="s">
        <v>681</v>
      </c>
      <c r="C1525" t="s">
        <v>681</v>
      </c>
    </row>
    <row r="1526" spans="1:3" x14ac:dyDescent="0.25">
      <c r="A1526" s="20" t="s">
        <v>1098</v>
      </c>
      <c r="C1526" t="s">
        <v>1098</v>
      </c>
    </row>
    <row r="1527" spans="1:3" x14ac:dyDescent="0.25">
      <c r="A1527" s="20" t="s">
        <v>1099</v>
      </c>
      <c r="C1527" t="s">
        <v>1099</v>
      </c>
    </row>
    <row r="1528" spans="1:3" x14ac:dyDescent="0.25">
      <c r="A1528" s="20" t="s">
        <v>1100</v>
      </c>
      <c r="C1528" t="s">
        <v>1100</v>
      </c>
    </row>
    <row r="1529" spans="1:3" x14ac:dyDescent="0.25">
      <c r="A1529" s="20" t="s">
        <v>1101</v>
      </c>
      <c r="C1529" t="s">
        <v>1101</v>
      </c>
    </row>
    <row r="1530" spans="1:3" x14ac:dyDescent="0.25">
      <c r="A1530" s="20" t="s">
        <v>1102</v>
      </c>
      <c r="C1530" t="s">
        <v>1102</v>
      </c>
    </row>
    <row r="1531" spans="1:3" x14ac:dyDescent="0.25">
      <c r="A1531" s="20" t="s">
        <v>684</v>
      </c>
      <c r="C1531" t="s">
        <v>684</v>
      </c>
    </row>
    <row r="1532" spans="1:3" x14ac:dyDescent="0.25">
      <c r="A1532" s="20" t="s">
        <v>1103</v>
      </c>
      <c r="C1532" t="s">
        <v>1103</v>
      </c>
    </row>
    <row r="1533" spans="1:3" x14ac:dyDescent="0.25">
      <c r="A1533" s="20" t="s">
        <v>1104</v>
      </c>
      <c r="C1533" t="s">
        <v>1104</v>
      </c>
    </row>
    <row r="1534" spans="1:3" x14ac:dyDescent="0.25">
      <c r="A1534" s="20" t="s">
        <v>1105</v>
      </c>
      <c r="C1534" t="s">
        <v>1105</v>
      </c>
    </row>
    <row r="1535" spans="1:3" x14ac:dyDescent="0.25">
      <c r="A1535" s="20" t="s">
        <v>1106</v>
      </c>
      <c r="C1535" t="s">
        <v>1106</v>
      </c>
    </row>
    <row r="1536" spans="1:3" x14ac:dyDescent="0.25">
      <c r="A1536" s="20" t="s">
        <v>687</v>
      </c>
      <c r="C1536" t="s">
        <v>687</v>
      </c>
    </row>
    <row r="1537" spans="1:3" x14ac:dyDescent="0.25">
      <c r="A1537" s="20" t="s">
        <v>217</v>
      </c>
      <c r="C1537" t="s">
        <v>217</v>
      </c>
    </row>
    <row r="1538" spans="1:3" x14ac:dyDescent="0.25">
      <c r="A1538" s="20" t="s">
        <v>688</v>
      </c>
      <c r="C1538" t="s">
        <v>688</v>
      </c>
    </row>
    <row r="1539" spans="1:3" x14ac:dyDescent="0.25">
      <c r="A1539" s="20" t="s">
        <v>1107</v>
      </c>
      <c r="C1539" t="s">
        <v>1107</v>
      </c>
    </row>
    <row r="1540" spans="1:3" x14ac:dyDescent="0.25">
      <c r="A1540" s="20" t="s">
        <v>1108</v>
      </c>
      <c r="C1540" t="s">
        <v>1108</v>
      </c>
    </row>
    <row r="1541" spans="1:3" x14ac:dyDescent="0.25">
      <c r="A1541" s="20" t="s">
        <v>1109</v>
      </c>
      <c r="C1541" t="s">
        <v>1109</v>
      </c>
    </row>
    <row r="1542" spans="1:3" x14ac:dyDescent="0.25">
      <c r="A1542" s="20" t="s">
        <v>1110</v>
      </c>
      <c r="C1542" t="s">
        <v>1110</v>
      </c>
    </row>
    <row r="1543" spans="1:3" x14ac:dyDescent="0.25">
      <c r="A1543" s="20" t="s">
        <v>1111</v>
      </c>
      <c r="C1543" t="s">
        <v>1111</v>
      </c>
    </row>
    <row r="1544" spans="1:3" x14ac:dyDescent="0.25">
      <c r="A1544" s="20" t="s">
        <v>1112</v>
      </c>
      <c r="C1544" t="s">
        <v>1112</v>
      </c>
    </row>
    <row r="1545" spans="1:3" x14ac:dyDescent="0.25">
      <c r="A1545" s="20" t="s">
        <v>1113</v>
      </c>
      <c r="C1545" t="s">
        <v>1113</v>
      </c>
    </row>
    <row r="1546" spans="1:3" x14ac:dyDescent="0.25">
      <c r="A1546" s="20" t="s">
        <v>1114</v>
      </c>
      <c r="C1546" t="s">
        <v>1114</v>
      </c>
    </row>
    <row r="1547" spans="1:3" x14ac:dyDescent="0.25">
      <c r="A1547" s="20" t="s">
        <v>693</v>
      </c>
      <c r="C1547" t="s">
        <v>693</v>
      </c>
    </row>
    <row r="1548" spans="1:3" x14ac:dyDescent="0.25">
      <c r="A1548" s="20" t="s">
        <v>694</v>
      </c>
      <c r="C1548" t="s">
        <v>694</v>
      </c>
    </row>
    <row r="1549" spans="1:3" x14ac:dyDescent="0.25">
      <c r="A1549" s="20" t="s">
        <v>695</v>
      </c>
      <c r="C1549" t="s">
        <v>695</v>
      </c>
    </row>
    <row r="1550" spans="1:3" x14ac:dyDescent="0.25">
      <c r="A1550" s="20" t="s">
        <v>1115</v>
      </c>
      <c r="C1550" t="s">
        <v>1115</v>
      </c>
    </row>
    <row r="1551" spans="1:3" x14ac:dyDescent="0.25">
      <c r="A1551" s="20" t="s">
        <v>1116</v>
      </c>
      <c r="C1551" t="s">
        <v>1116</v>
      </c>
    </row>
    <row r="1552" spans="1:3" x14ac:dyDescent="0.25">
      <c r="A1552" s="20" t="s">
        <v>697</v>
      </c>
      <c r="C1552" t="s">
        <v>697</v>
      </c>
    </row>
    <row r="1553" spans="1:3" x14ac:dyDescent="0.25">
      <c r="A1553" s="20" t="s">
        <v>698</v>
      </c>
      <c r="C1553" t="s">
        <v>698</v>
      </c>
    </row>
    <row r="1554" spans="1:3" x14ac:dyDescent="0.25">
      <c r="A1554" s="20" t="s">
        <v>1117</v>
      </c>
      <c r="C1554" t="s">
        <v>1117</v>
      </c>
    </row>
    <row r="1555" spans="1:3" x14ac:dyDescent="0.25">
      <c r="A1555" s="20" t="s">
        <v>1118</v>
      </c>
      <c r="C1555" t="s">
        <v>1118</v>
      </c>
    </row>
    <row r="1556" spans="1:3" x14ac:dyDescent="0.25">
      <c r="A1556" s="20" t="s">
        <v>1119</v>
      </c>
      <c r="C1556" t="s">
        <v>1119</v>
      </c>
    </row>
    <row r="1557" spans="1:3" x14ac:dyDescent="0.25">
      <c r="A1557" s="20" t="s">
        <v>702</v>
      </c>
      <c r="C1557" t="s">
        <v>702</v>
      </c>
    </row>
    <row r="1558" spans="1:3" x14ac:dyDescent="0.25">
      <c r="A1558" s="20" t="s">
        <v>1120</v>
      </c>
      <c r="C1558" t="s">
        <v>1120</v>
      </c>
    </row>
    <row r="1559" spans="1:3" x14ac:dyDescent="0.25">
      <c r="A1559" s="20" t="s">
        <v>1121</v>
      </c>
      <c r="C1559" t="s">
        <v>1121</v>
      </c>
    </row>
    <row r="1560" spans="1:3" x14ac:dyDescent="0.25">
      <c r="A1560" s="20" t="s">
        <v>1122</v>
      </c>
      <c r="C1560" t="s">
        <v>1122</v>
      </c>
    </row>
    <row r="1561" spans="1:3" x14ac:dyDescent="0.25">
      <c r="A1561" s="20" t="s">
        <v>1123</v>
      </c>
      <c r="C1561" t="s">
        <v>1123</v>
      </c>
    </row>
    <row r="1562" spans="1:3" x14ac:dyDescent="0.25">
      <c r="A1562" s="20" t="s">
        <v>1124</v>
      </c>
      <c r="C1562" t="s">
        <v>1124</v>
      </c>
    </row>
    <row r="1563" spans="1:3" x14ac:dyDescent="0.25">
      <c r="A1563" s="20" t="s">
        <v>1125</v>
      </c>
      <c r="C1563" t="s">
        <v>1125</v>
      </c>
    </row>
    <row r="1564" spans="1:3" x14ac:dyDescent="0.25">
      <c r="A1564" s="20" t="s">
        <v>1126</v>
      </c>
      <c r="C1564" t="s">
        <v>1126</v>
      </c>
    </row>
    <row r="1565" spans="1:3" x14ac:dyDescent="0.25">
      <c r="A1565" s="20" t="s">
        <v>1127</v>
      </c>
      <c r="C1565" t="s">
        <v>1127</v>
      </c>
    </row>
    <row r="1566" spans="1:3" x14ac:dyDescent="0.25">
      <c r="A1566" s="20" t="s">
        <v>705</v>
      </c>
      <c r="C1566" t="s">
        <v>705</v>
      </c>
    </row>
    <row r="1567" spans="1:3" x14ac:dyDescent="0.25">
      <c r="A1567" s="20" t="s">
        <v>587</v>
      </c>
      <c r="C1567" t="s">
        <v>587</v>
      </c>
    </row>
    <row r="1568" spans="1:3" x14ac:dyDescent="0.25">
      <c r="A1568" s="20" t="s">
        <v>1128</v>
      </c>
      <c r="C1568" t="s">
        <v>1128</v>
      </c>
    </row>
    <row r="1569" spans="1:3" x14ac:dyDescent="0.25">
      <c r="A1569" s="20" t="s">
        <v>707</v>
      </c>
      <c r="C1569" t="s">
        <v>707</v>
      </c>
    </row>
    <row r="1570" spans="1:3" x14ac:dyDescent="0.25">
      <c r="A1570" s="20" t="s">
        <v>239</v>
      </c>
      <c r="C1570" t="s">
        <v>239</v>
      </c>
    </row>
    <row r="1571" spans="1:3" x14ac:dyDescent="0.25">
      <c r="A1571" s="20" t="s">
        <v>709</v>
      </c>
      <c r="C1571" t="s">
        <v>709</v>
      </c>
    </row>
    <row r="1572" spans="1:3" x14ac:dyDescent="0.25">
      <c r="A1572" s="20" t="s">
        <v>1129</v>
      </c>
      <c r="C1572" t="s">
        <v>1129</v>
      </c>
    </row>
    <row r="1573" spans="1:3" x14ac:dyDescent="0.25">
      <c r="A1573" s="20" t="s">
        <v>1130</v>
      </c>
      <c r="C1573" t="s">
        <v>1130</v>
      </c>
    </row>
    <row r="1574" spans="1:3" x14ac:dyDescent="0.25">
      <c r="A1574" s="20" t="s">
        <v>711</v>
      </c>
      <c r="C1574" t="s">
        <v>711</v>
      </c>
    </row>
    <row r="1575" spans="1:3" x14ac:dyDescent="0.25">
      <c r="A1575" s="20" t="s">
        <v>712</v>
      </c>
      <c r="C1575" t="s">
        <v>712</v>
      </c>
    </row>
    <row r="1576" spans="1:3" x14ac:dyDescent="0.25">
      <c r="A1576" s="20" t="s">
        <v>245</v>
      </c>
      <c r="C1576" t="s">
        <v>245</v>
      </c>
    </row>
    <row r="1577" spans="1:3" x14ac:dyDescent="0.25">
      <c r="A1577" s="20" t="s">
        <v>1131</v>
      </c>
      <c r="C1577" t="s">
        <v>1131</v>
      </c>
    </row>
    <row r="1578" spans="1:3" x14ac:dyDescent="0.25">
      <c r="A1578" s="20" t="s">
        <v>1132</v>
      </c>
      <c r="C1578" t="s">
        <v>1132</v>
      </c>
    </row>
    <row r="1579" spans="1:3" x14ac:dyDescent="0.25">
      <c r="A1579" s="20" t="s">
        <v>1133</v>
      </c>
      <c r="C1579" t="s">
        <v>1133</v>
      </c>
    </row>
    <row r="1580" spans="1:3" x14ac:dyDescent="0.25">
      <c r="A1580" s="20" t="s">
        <v>1134</v>
      </c>
      <c r="C1580" t="s">
        <v>1134</v>
      </c>
    </row>
    <row r="1581" spans="1:3" x14ac:dyDescent="0.25">
      <c r="A1581" s="20" t="s">
        <v>1135</v>
      </c>
      <c r="C1581" t="s">
        <v>1135</v>
      </c>
    </row>
    <row r="1582" spans="1:3" x14ac:dyDescent="0.25">
      <c r="A1582" s="20" t="s">
        <v>716</v>
      </c>
      <c r="C1582" t="s">
        <v>716</v>
      </c>
    </row>
    <row r="1583" spans="1:3" x14ac:dyDescent="0.25">
      <c r="A1583" s="20" t="s">
        <v>1136</v>
      </c>
      <c r="C1583" t="s">
        <v>1136</v>
      </c>
    </row>
    <row r="1584" spans="1:3" x14ac:dyDescent="0.25">
      <c r="A1584" s="20" t="s">
        <v>1137</v>
      </c>
      <c r="C1584" t="s">
        <v>1137</v>
      </c>
    </row>
    <row r="1585" spans="1:3" x14ac:dyDescent="0.25">
      <c r="A1585" s="20" t="s">
        <v>1139</v>
      </c>
      <c r="C1585" t="s">
        <v>1139</v>
      </c>
    </row>
    <row r="1586" spans="1:3" x14ac:dyDescent="0.25">
      <c r="A1586" s="20" t="s">
        <v>1140</v>
      </c>
      <c r="C1586" t="s">
        <v>1140</v>
      </c>
    </row>
    <row r="1587" spans="1:3" x14ac:dyDescent="0.25">
      <c r="A1587" s="20" t="s">
        <v>992</v>
      </c>
      <c r="C1587" t="s">
        <v>992</v>
      </c>
    </row>
    <row r="1588" spans="1:3" x14ac:dyDescent="0.25">
      <c r="A1588" s="20" t="s">
        <v>503</v>
      </c>
      <c r="C1588" t="s">
        <v>503</v>
      </c>
    </row>
    <row r="1589" spans="1:3" x14ac:dyDescent="0.25">
      <c r="A1589" s="20" t="s">
        <v>1141</v>
      </c>
      <c r="C1589" t="s">
        <v>1141</v>
      </c>
    </row>
    <row r="1590" spans="1:3" x14ac:dyDescent="0.25">
      <c r="A1590" s="20" t="s">
        <v>1142</v>
      </c>
      <c r="C1590" t="s">
        <v>1142</v>
      </c>
    </row>
    <row r="1591" spans="1:3" x14ac:dyDescent="0.25">
      <c r="A1591" s="20" t="s">
        <v>1143</v>
      </c>
      <c r="C1591" t="s">
        <v>1143</v>
      </c>
    </row>
    <row r="1592" spans="1:3" x14ac:dyDescent="0.25">
      <c r="A1592" s="20" t="s">
        <v>1144</v>
      </c>
      <c r="C1592" t="s">
        <v>1144</v>
      </c>
    </row>
    <row r="1593" spans="1:3" x14ac:dyDescent="0.25">
      <c r="A1593" s="20" t="s">
        <v>1145</v>
      </c>
      <c r="C1593" t="s">
        <v>1145</v>
      </c>
    </row>
    <row r="1594" spans="1:3" x14ac:dyDescent="0.25">
      <c r="A1594" s="20" t="s">
        <v>1146</v>
      </c>
      <c r="C1594" t="s">
        <v>1146</v>
      </c>
    </row>
    <row r="1595" spans="1:3" x14ac:dyDescent="0.25">
      <c r="A1595" s="20" t="s">
        <v>1147</v>
      </c>
      <c r="C1595" t="s">
        <v>1147</v>
      </c>
    </row>
    <row r="1596" spans="1:3" x14ac:dyDescent="0.25">
      <c r="A1596" s="20" t="s">
        <v>1148</v>
      </c>
      <c r="C1596" t="s">
        <v>1148</v>
      </c>
    </row>
    <row r="1597" spans="1:3" x14ac:dyDescent="0.25">
      <c r="A1597" s="20" t="s">
        <v>557</v>
      </c>
      <c r="C1597" t="s">
        <v>557</v>
      </c>
    </row>
    <row r="1598" spans="1:3" x14ac:dyDescent="0.25">
      <c r="A1598" s="20" t="s">
        <v>1149</v>
      </c>
      <c r="C1598" t="s">
        <v>1149</v>
      </c>
    </row>
    <row r="1599" spans="1:3" x14ac:dyDescent="0.25">
      <c r="A1599" s="20" t="s">
        <v>1150</v>
      </c>
      <c r="C1599" t="s">
        <v>1150</v>
      </c>
    </row>
    <row r="1600" spans="1:3" x14ac:dyDescent="0.25">
      <c r="A1600" s="20" t="s">
        <v>1151</v>
      </c>
      <c r="C1600" t="s">
        <v>1151</v>
      </c>
    </row>
    <row r="1601" spans="1:3" x14ac:dyDescent="0.25">
      <c r="A1601" s="20" t="s">
        <v>1152</v>
      </c>
      <c r="C1601" t="s">
        <v>1152</v>
      </c>
    </row>
    <row r="1602" spans="1:3" x14ac:dyDescent="0.25">
      <c r="A1602" s="20" t="s">
        <v>1153</v>
      </c>
      <c r="C1602" t="s">
        <v>1153</v>
      </c>
    </row>
    <row r="1603" spans="1:3" x14ac:dyDescent="0.25">
      <c r="A1603" s="20" t="s">
        <v>1154</v>
      </c>
      <c r="C1603" t="s">
        <v>1154</v>
      </c>
    </row>
    <row r="1604" spans="1:3" x14ac:dyDescent="0.25">
      <c r="A1604" s="20" t="s">
        <v>1155</v>
      </c>
      <c r="C1604" t="s">
        <v>1155</v>
      </c>
    </row>
    <row r="1605" spans="1:3" x14ac:dyDescent="0.25">
      <c r="A1605" s="20" t="s">
        <v>1120</v>
      </c>
      <c r="C1605" t="s">
        <v>1120</v>
      </c>
    </row>
    <row r="1606" spans="1:3" x14ac:dyDescent="0.25">
      <c r="A1606" s="20" t="s">
        <v>1156</v>
      </c>
      <c r="C1606" t="s">
        <v>1156</v>
      </c>
    </row>
    <row r="1607" spans="1:3" x14ac:dyDescent="0.25">
      <c r="A1607" s="20" t="s">
        <v>1157</v>
      </c>
      <c r="C1607" t="s">
        <v>1157</v>
      </c>
    </row>
    <row r="1608" spans="1:3" x14ac:dyDescent="0.25">
      <c r="A1608" s="20" t="s">
        <v>928</v>
      </c>
      <c r="C1608" t="s">
        <v>928</v>
      </c>
    </row>
    <row r="1609" spans="1:3" x14ac:dyDescent="0.25">
      <c r="A1609" s="20" t="s">
        <v>304</v>
      </c>
      <c r="C1609" t="s">
        <v>304</v>
      </c>
    </row>
    <row r="1610" spans="1:3" x14ac:dyDescent="0.25">
      <c r="A1610" s="20" t="s">
        <v>1158</v>
      </c>
      <c r="C1610" t="s">
        <v>1158</v>
      </c>
    </row>
    <row r="1611" spans="1:3" x14ac:dyDescent="0.25">
      <c r="A1611" s="20" t="s">
        <v>1159</v>
      </c>
      <c r="C1611" t="s">
        <v>1159</v>
      </c>
    </row>
    <row r="1612" spans="1:3" x14ac:dyDescent="0.25">
      <c r="A1612" s="20" t="s">
        <v>282</v>
      </c>
      <c r="C1612" t="s">
        <v>282</v>
      </c>
    </row>
    <row r="1613" spans="1:3" x14ac:dyDescent="0.25">
      <c r="A1613" s="20" t="s">
        <v>1082</v>
      </c>
      <c r="C1613" t="s">
        <v>1082</v>
      </c>
    </row>
    <row r="1614" spans="1:3" x14ac:dyDescent="0.25">
      <c r="A1614" s="20" t="s">
        <v>1160</v>
      </c>
      <c r="C1614" t="s">
        <v>1160</v>
      </c>
    </row>
    <row r="1615" spans="1:3" x14ac:dyDescent="0.25">
      <c r="A1615" s="20" t="s">
        <v>1161</v>
      </c>
      <c r="C1615" t="s">
        <v>1161</v>
      </c>
    </row>
    <row r="1616" spans="1:3" x14ac:dyDescent="0.25">
      <c r="A1616" s="20" t="s">
        <v>1162</v>
      </c>
      <c r="C1616" t="s">
        <v>1162</v>
      </c>
    </row>
    <row r="1617" spans="1:3" x14ac:dyDescent="0.25">
      <c r="A1617" s="20" t="s">
        <v>1163</v>
      </c>
      <c r="C1617" t="s">
        <v>1163</v>
      </c>
    </row>
    <row r="1618" spans="1:3" x14ac:dyDescent="0.25">
      <c r="A1618" s="20" t="s">
        <v>1164</v>
      </c>
      <c r="C1618" t="s">
        <v>1164</v>
      </c>
    </row>
    <row r="1619" spans="1:3" x14ac:dyDescent="0.25">
      <c r="A1619" s="20" t="s">
        <v>1115</v>
      </c>
      <c r="C1619" t="s">
        <v>1115</v>
      </c>
    </row>
    <row r="1620" spans="1:3" x14ac:dyDescent="0.25">
      <c r="A1620" s="20" t="s">
        <v>939</v>
      </c>
      <c r="C1620" t="s">
        <v>939</v>
      </c>
    </row>
    <row r="1621" spans="1:3" x14ac:dyDescent="0.25">
      <c r="A1621" s="20" t="s">
        <v>1074</v>
      </c>
      <c r="C1621" t="s">
        <v>1074</v>
      </c>
    </row>
    <row r="1622" spans="1:3" x14ac:dyDescent="0.25">
      <c r="A1622" s="20" t="s">
        <v>733</v>
      </c>
      <c r="C1622" t="s">
        <v>733</v>
      </c>
    </row>
    <row r="1623" spans="1:3" x14ac:dyDescent="0.25">
      <c r="A1623" s="20" t="s">
        <v>1165</v>
      </c>
      <c r="C1623" t="s">
        <v>1165</v>
      </c>
    </row>
    <row r="1624" spans="1:3" x14ac:dyDescent="0.25">
      <c r="A1624" s="20" t="s">
        <v>700</v>
      </c>
      <c r="C1624" t="s">
        <v>700</v>
      </c>
    </row>
    <row r="1625" spans="1:3" x14ac:dyDescent="0.25">
      <c r="A1625" s="20" t="s">
        <v>1119</v>
      </c>
      <c r="C1625" t="s">
        <v>1119</v>
      </c>
    </row>
    <row r="1626" spans="1:3" x14ac:dyDescent="0.25">
      <c r="A1626" s="20" t="s">
        <v>702</v>
      </c>
      <c r="C1626" t="s">
        <v>702</v>
      </c>
    </row>
    <row r="1627" spans="1:3" x14ac:dyDescent="0.25">
      <c r="A1627" s="20" t="s">
        <v>1166</v>
      </c>
      <c r="C1627" t="s">
        <v>1166</v>
      </c>
    </row>
    <row r="1628" spans="1:3" x14ac:dyDescent="0.25">
      <c r="A1628" s="20" t="s">
        <v>1167</v>
      </c>
      <c r="C1628" t="s">
        <v>1167</v>
      </c>
    </row>
    <row r="1629" spans="1:3" x14ac:dyDescent="0.25">
      <c r="A1629" s="20" t="s">
        <v>1122</v>
      </c>
      <c r="C1629" t="s">
        <v>1122</v>
      </c>
    </row>
    <row r="1630" spans="1:3" x14ac:dyDescent="0.25">
      <c r="A1630" s="20" t="s">
        <v>1168</v>
      </c>
      <c r="C1630" t="s">
        <v>1168</v>
      </c>
    </row>
    <row r="1631" spans="1:3" x14ac:dyDescent="0.25">
      <c r="A1631" s="20" t="s">
        <v>698</v>
      </c>
      <c r="C1631" t="s">
        <v>698</v>
      </c>
    </row>
    <row r="1632" spans="1:3" x14ac:dyDescent="0.25">
      <c r="A1632" s="20" t="s">
        <v>1125</v>
      </c>
      <c r="C1632" t="s">
        <v>1125</v>
      </c>
    </row>
    <row r="1633" spans="1:3" x14ac:dyDescent="0.25">
      <c r="A1633" s="20" t="s">
        <v>1169</v>
      </c>
      <c r="C1633" t="s">
        <v>1169</v>
      </c>
    </row>
    <row r="1634" spans="1:3" x14ac:dyDescent="0.25">
      <c r="A1634" s="20" t="s">
        <v>1170</v>
      </c>
      <c r="C1634" t="s">
        <v>1170</v>
      </c>
    </row>
    <row r="1635" spans="1:3" x14ac:dyDescent="0.25">
      <c r="A1635" s="20" t="s">
        <v>233</v>
      </c>
      <c r="C1635" t="s">
        <v>233</v>
      </c>
    </row>
    <row r="1636" spans="1:3" x14ac:dyDescent="0.25">
      <c r="A1636" s="20" t="s">
        <v>638</v>
      </c>
      <c r="C1636" t="s">
        <v>638</v>
      </c>
    </row>
    <row r="1637" spans="1:3" x14ac:dyDescent="0.25">
      <c r="A1637" s="20" t="s">
        <v>1171</v>
      </c>
      <c r="C1637" t="s">
        <v>1171</v>
      </c>
    </row>
    <row r="1638" spans="1:3" x14ac:dyDescent="0.25">
      <c r="A1638" s="20" t="s">
        <v>244</v>
      </c>
      <c r="C1638" t="s">
        <v>244</v>
      </c>
    </row>
    <row r="1639" spans="1:3" x14ac:dyDescent="0.25">
      <c r="A1639" s="20" t="s">
        <v>239</v>
      </c>
      <c r="C1639" t="s">
        <v>239</v>
      </c>
    </row>
    <row r="1640" spans="1:3" x14ac:dyDescent="0.25">
      <c r="A1640" s="20" t="s">
        <v>735</v>
      </c>
      <c r="C1640" t="s">
        <v>735</v>
      </c>
    </row>
    <row r="1641" spans="1:3" x14ac:dyDescent="0.25">
      <c r="A1641" s="20" t="s">
        <v>1172</v>
      </c>
      <c r="C1641" t="s">
        <v>1172</v>
      </c>
    </row>
    <row r="1642" spans="1:3" x14ac:dyDescent="0.25">
      <c r="A1642" s="20" t="s">
        <v>1173</v>
      </c>
      <c r="C1642" t="s">
        <v>1173</v>
      </c>
    </row>
    <row r="1643" spans="1:3" x14ac:dyDescent="0.25">
      <c r="A1643" s="20" t="s">
        <v>1087</v>
      </c>
      <c r="C1643" t="s">
        <v>1087</v>
      </c>
    </row>
    <row r="1644" spans="1:3" x14ac:dyDescent="0.25">
      <c r="A1644" s="20" t="s">
        <v>235</v>
      </c>
      <c r="C1644" t="s">
        <v>235</v>
      </c>
    </row>
    <row r="1645" spans="1:3" x14ac:dyDescent="0.25">
      <c r="A1645" s="20" t="s">
        <v>245</v>
      </c>
      <c r="C1645" t="s">
        <v>245</v>
      </c>
    </row>
    <row r="1646" spans="1:3" x14ac:dyDescent="0.25">
      <c r="A1646" s="20" t="s">
        <v>468</v>
      </c>
      <c r="C1646" t="s">
        <v>468</v>
      </c>
    </row>
    <row r="1647" spans="1:3" x14ac:dyDescent="0.25">
      <c r="A1647" s="20" t="s">
        <v>1174</v>
      </c>
      <c r="C1647" t="s">
        <v>1174</v>
      </c>
    </row>
    <row r="1648" spans="1:3" x14ac:dyDescent="0.25">
      <c r="A1648" s="20" t="s">
        <v>468</v>
      </c>
      <c r="C1648" t="s">
        <v>468</v>
      </c>
    </row>
    <row r="1649" spans="1:3" x14ac:dyDescent="0.25">
      <c r="A1649" s="20" t="s">
        <v>1175</v>
      </c>
      <c r="C1649" t="s">
        <v>1175</v>
      </c>
    </row>
    <row r="1650" spans="1:3" x14ac:dyDescent="0.25">
      <c r="A1650" s="20" t="s">
        <v>586</v>
      </c>
      <c r="C1650" t="s">
        <v>586</v>
      </c>
    </row>
    <row r="1651" spans="1:3" x14ac:dyDescent="0.25">
      <c r="A1651" s="20" t="s">
        <v>716</v>
      </c>
      <c r="C1651" t="s">
        <v>716</v>
      </c>
    </row>
    <row r="1652" spans="1:3" x14ac:dyDescent="0.25">
      <c r="A1652" s="20" t="s">
        <v>330</v>
      </c>
      <c r="C1652" t="s">
        <v>330</v>
      </c>
    </row>
    <row r="1653" spans="1:3" x14ac:dyDescent="0.25">
      <c r="A1653" s="20" t="s">
        <v>245</v>
      </c>
      <c r="C1653" t="s">
        <v>245</v>
      </c>
    </row>
    <row r="1654" spans="1:3" x14ac:dyDescent="0.25">
      <c r="A1654" t="s">
        <v>1602</v>
      </c>
    </row>
    <row r="1655" spans="1:3" x14ac:dyDescent="0.25">
      <c r="A1655" t="s">
        <v>1193</v>
      </c>
    </row>
    <row r="1656" spans="1:3" x14ac:dyDescent="0.25">
      <c r="A1656" t="s">
        <v>1194</v>
      </c>
    </row>
    <row r="1657" spans="1:3" x14ac:dyDescent="0.25">
      <c r="A1657" t="s">
        <v>1620</v>
      </c>
    </row>
    <row r="1658" spans="1:3" x14ac:dyDescent="0.25">
      <c r="A1658" t="s">
        <v>1196</v>
      </c>
    </row>
    <row r="1659" spans="1:3" x14ac:dyDescent="0.25">
      <c r="A1659" t="s">
        <v>1197</v>
      </c>
    </row>
    <row r="1660" spans="1:3" x14ac:dyDescent="0.25">
      <c r="A1660" t="s">
        <v>1198</v>
      </c>
    </row>
    <row r="1661" spans="1:3" x14ac:dyDescent="0.25">
      <c r="A1661" t="s">
        <v>1199</v>
      </c>
    </row>
    <row r="1662" spans="1:3" x14ac:dyDescent="0.25">
      <c r="A1662" t="s">
        <v>1200</v>
      </c>
    </row>
    <row r="1663" spans="1:3" x14ac:dyDescent="0.25">
      <c r="A1663" t="s">
        <v>1201</v>
      </c>
    </row>
    <row r="1664" spans="1:3" x14ac:dyDescent="0.25">
      <c r="A1664" t="s">
        <v>1202</v>
      </c>
    </row>
    <row r="1665" spans="1:1" x14ac:dyDescent="0.25">
      <c r="A1665" t="s">
        <v>1203</v>
      </c>
    </row>
    <row r="1666" spans="1:1" x14ac:dyDescent="0.25">
      <c r="A1666" t="s">
        <v>1204</v>
      </c>
    </row>
    <row r="1667" spans="1:1" x14ac:dyDescent="0.25">
      <c r="A1667" t="s">
        <v>1205</v>
      </c>
    </row>
    <row r="1668" spans="1:1" x14ac:dyDescent="0.25">
      <c r="A1668" t="s">
        <v>1206</v>
      </c>
    </row>
    <row r="1669" spans="1:1" x14ac:dyDescent="0.25">
      <c r="A1669" t="s">
        <v>1207</v>
      </c>
    </row>
    <row r="1670" spans="1:1" x14ac:dyDescent="0.25">
      <c r="A1670" t="s">
        <v>1603</v>
      </c>
    </row>
    <row r="1671" spans="1:1" x14ac:dyDescent="0.25">
      <c r="A1671" t="s">
        <v>1209</v>
      </c>
    </row>
    <row r="1672" spans="1:1" x14ac:dyDescent="0.25">
      <c r="A1672" t="s">
        <v>1210</v>
      </c>
    </row>
    <row r="1673" spans="1:1" x14ac:dyDescent="0.25">
      <c r="A1673" t="s">
        <v>1621</v>
      </c>
    </row>
    <row r="1674" spans="1:1" x14ac:dyDescent="0.25">
      <c r="A1674" t="s">
        <v>1212</v>
      </c>
    </row>
    <row r="1675" spans="1:1" x14ac:dyDescent="0.25">
      <c r="A1675" t="s">
        <v>1213</v>
      </c>
    </row>
    <row r="1676" spans="1:1" x14ac:dyDescent="0.25">
      <c r="A1676" t="s">
        <v>1214</v>
      </c>
    </row>
    <row r="1677" spans="1:1" x14ac:dyDescent="0.25">
      <c r="A1677" t="s">
        <v>1215</v>
      </c>
    </row>
    <row r="1678" spans="1:1" x14ac:dyDescent="0.25">
      <c r="A1678" t="s">
        <v>1216</v>
      </c>
    </row>
    <row r="1679" spans="1:1" x14ac:dyDescent="0.25">
      <c r="A1679" t="s">
        <v>1217</v>
      </c>
    </row>
    <row r="1680" spans="1:1" x14ac:dyDescent="0.25">
      <c r="A1680" t="s">
        <v>1218</v>
      </c>
    </row>
    <row r="1681" spans="1:1" x14ac:dyDescent="0.25">
      <c r="A1681" t="s">
        <v>1219</v>
      </c>
    </row>
    <row r="1682" spans="1:1" x14ac:dyDescent="0.25">
      <c r="A1682" t="s">
        <v>819</v>
      </c>
    </row>
    <row r="1683" spans="1:1" x14ac:dyDescent="0.25">
      <c r="A1683" t="s">
        <v>1220</v>
      </c>
    </row>
    <row r="1684" spans="1:1" x14ac:dyDescent="0.25">
      <c r="A1684" t="s">
        <v>1221</v>
      </c>
    </row>
    <row r="1685" spans="1:1" x14ac:dyDescent="0.25">
      <c r="A1685" t="s">
        <v>1222</v>
      </c>
    </row>
    <row r="1686" spans="1:1" x14ac:dyDescent="0.25">
      <c r="A1686" t="s">
        <v>1604</v>
      </c>
    </row>
    <row r="1687" spans="1:1" x14ac:dyDescent="0.25">
      <c r="A1687" t="s">
        <v>1224</v>
      </c>
    </row>
    <row r="1688" spans="1:1" x14ac:dyDescent="0.25">
      <c r="A1688" t="s">
        <v>1225</v>
      </c>
    </row>
    <row r="1689" spans="1:1" x14ac:dyDescent="0.25">
      <c r="A1689" t="s">
        <v>1622</v>
      </c>
    </row>
    <row r="1690" spans="1:1" x14ac:dyDescent="0.25">
      <c r="A1690" t="s">
        <v>1227</v>
      </c>
    </row>
    <row r="1691" spans="1:1" x14ac:dyDescent="0.25">
      <c r="A1691" t="s">
        <v>1228</v>
      </c>
    </row>
    <row r="1692" spans="1:1" x14ac:dyDescent="0.25">
      <c r="A1692" t="s">
        <v>1229</v>
      </c>
    </row>
    <row r="1693" spans="1:1" x14ac:dyDescent="0.25">
      <c r="A1693" t="s">
        <v>1230</v>
      </c>
    </row>
    <row r="1694" spans="1:1" x14ac:dyDescent="0.25">
      <c r="A1694" t="s">
        <v>1231</v>
      </c>
    </row>
    <row r="1695" spans="1:1" x14ac:dyDescent="0.25">
      <c r="A1695" t="s">
        <v>1232</v>
      </c>
    </row>
    <row r="1696" spans="1:1" x14ac:dyDescent="0.25">
      <c r="A1696" t="s">
        <v>1233</v>
      </c>
    </row>
    <row r="1697" spans="1:1" x14ac:dyDescent="0.25">
      <c r="A1697" t="s">
        <v>1234</v>
      </c>
    </row>
    <row r="1698" spans="1:1" x14ac:dyDescent="0.25">
      <c r="A1698" t="s">
        <v>861</v>
      </c>
    </row>
    <row r="1699" spans="1:1" x14ac:dyDescent="0.25">
      <c r="A1699" t="s">
        <v>1235</v>
      </c>
    </row>
    <row r="1700" spans="1:1" x14ac:dyDescent="0.25">
      <c r="A1700" t="s">
        <v>1236</v>
      </c>
    </row>
    <row r="1701" spans="1:1" x14ac:dyDescent="0.25">
      <c r="A1701" t="s">
        <v>1237</v>
      </c>
    </row>
    <row r="1702" spans="1:1" x14ac:dyDescent="0.25">
      <c r="A1702" t="s">
        <v>701</v>
      </c>
    </row>
    <row r="1703" spans="1:1" x14ac:dyDescent="0.25">
      <c r="A1703" t="s">
        <v>1238</v>
      </c>
    </row>
    <row r="1704" spans="1:1" x14ac:dyDescent="0.25">
      <c r="A1704" t="s">
        <v>1239</v>
      </c>
    </row>
    <row r="1705" spans="1:1" x14ac:dyDescent="0.25">
      <c r="A1705" t="s">
        <v>1623</v>
      </c>
    </row>
    <row r="1706" spans="1:1" x14ac:dyDescent="0.25">
      <c r="A1706" t="s">
        <v>630</v>
      </c>
    </row>
    <row r="1707" spans="1:1" x14ac:dyDescent="0.25">
      <c r="A1707" t="s">
        <v>1241</v>
      </c>
    </row>
    <row r="1708" spans="1:1" x14ac:dyDescent="0.25">
      <c r="A1708" t="s">
        <v>1241</v>
      </c>
    </row>
    <row r="1709" spans="1:1" x14ac:dyDescent="0.25">
      <c r="A1709" t="s">
        <v>1242</v>
      </c>
    </row>
    <row r="1710" spans="1:1" x14ac:dyDescent="0.25">
      <c r="A1710" t="s">
        <v>1243</v>
      </c>
    </row>
    <row r="1711" spans="1:1" x14ac:dyDescent="0.25">
      <c r="A1711" t="s">
        <v>1244</v>
      </c>
    </row>
    <row r="1712" spans="1:1" x14ac:dyDescent="0.25">
      <c r="A1712" t="s">
        <v>1245</v>
      </c>
    </row>
    <row r="1713" spans="1:1" x14ac:dyDescent="0.25">
      <c r="A1713" t="s">
        <v>1246</v>
      </c>
    </row>
    <row r="1714" spans="1:1" x14ac:dyDescent="0.25">
      <c r="A1714" t="s">
        <v>946</v>
      </c>
    </row>
    <row r="1715" spans="1:1" x14ac:dyDescent="0.25">
      <c r="A1715" t="s">
        <v>1247</v>
      </c>
    </row>
    <row r="1716" spans="1:1" x14ac:dyDescent="0.25">
      <c r="A1716" t="s">
        <v>1248</v>
      </c>
    </row>
    <row r="1717" spans="1:1" x14ac:dyDescent="0.25">
      <c r="A1717" t="s">
        <v>1249</v>
      </c>
    </row>
    <row r="1718" spans="1:1" x14ac:dyDescent="0.25">
      <c r="A1718" t="s">
        <v>1605</v>
      </c>
    </row>
    <row r="1719" spans="1:1" x14ac:dyDescent="0.25">
      <c r="A1719" t="s">
        <v>1251</v>
      </c>
    </row>
    <row r="1720" spans="1:1" x14ac:dyDescent="0.25">
      <c r="A1720" t="s">
        <v>1252</v>
      </c>
    </row>
    <row r="1721" spans="1:1" x14ac:dyDescent="0.25">
      <c r="A1721" t="s">
        <v>1624</v>
      </c>
    </row>
    <row r="1722" spans="1:1" x14ac:dyDescent="0.25">
      <c r="A1722" t="s">
        <v>451</v>
      </c>
    </row>
    <row r="1723" spans="1:1" x14ac:dyDescent="0.25">
      <c r="A1723" t="s">
        <v>1254</v>
      </c>
    </row>
    <row r="1724" spans="1:1" x14ac:dyDescent="0.25">
      <c r="A1724" t="s">
        <v>1228</v>
      </c>
    </row>
    <row r="1725" spans="1:1" x14ac:dyDescent="0.25">
      <c r="A1725" t="s">
        <v>1255</v>
      </c>
    </row>
    <row r="1726" spans="1:1" x14ac:dyDescent="0.25">
      <c r="A1726" t="s">
        <v>1256</v>
      </c>
    </row>
    <row r="1727" spans="1:1" x14ac:dyDescent="0.25">
      <c r="A1727" t="s">
        <v>1257</v>
      </c>
    </row>
    <row r="1728" spans="1:1" x14ac:dyDescent="0.25">
      <c r="A1728" t="s">
        <v>1258</v>
      </c>
    </row>
    <row r="1729" spans="1:1" x14ac:dyDescent="0.25">
      <c r="A1729" t="s">
        <v>1259</v>
      </c>
    </row>
    <row r="1730" spans="1:1" x14ac:dyDescent="0.25">
      <c r="A1730" t="s">
        <v>904</v>
      </c>
    </row>
    <row r="1731" spans="1:1" x14ac:dyDescent="0.25">
      <c r="A1731" t="s">
        <v>1260</v>
      </c>
    </row>
    <row r="1732" spans="1:1" x14ac:dyDescent="0.25">
      <c r="A1732" t="s">
        <v>1261</v>
      </c>
    </row>
    <row r="1733" spans="1:1" x14ac:dyDescent="0.25">
      <c r="A1733" t="s">
        <v>1262</v>
      </c>
    </row>
    <row r="1734" spans="1:1" x14ac:dyDescent="0.25">
      <c r="A1734" t="s">
        <v>1263</v>
      </c>
    </row>
    <row r="1735" spans="1:1" x14ac:dyDescent="0.25">
      <c r="A1735" t="s">
        <v>1264</v>
      </c>
    </row>
    <row r="1736" spans="1:1" x14ac:dyDescent="0.25">
      <c r="A1736" t="s">
        <v>1265</v>
      </c>
    </row>
    <row r="1737" spans="1:1" x14ac:dyDescent="0.25">
      <c r="A1737" t="s">
        <v>1266</v>
      </c>
    </row>
    <row r="1738" spans="1:1" x14ac:dyDescent="0.25">
      <c r="A1738" t="s">
        <v>1267</v>
      </c>
    </row>
    <row r="1739" spans="1:1" x14ac:dyDescent="0.25">
      <c r="A1739" t="s">
        <v>1268</v>
      </c>
    </row>
    <row r="1740" spans="1:1" x14ac:dyDescent="0.25">
      <c r="A1740" t="s">
        <v>1269</v>
      </c>
    </row>
    <row r="1741" spans="1:1" x14ac:dyDescent="0.25">
      <c r="A1741" t="s">
        <v>1270</v>
      </c>
    </row>
    <row r="1742" spans="1:1" x14ac:dyDescent="0.25">
      <c r="A1742" t="s">
        <v>1271</v>
      </c>
    </row>
    <row r="1743" spans="1:1" x14ac:dyDescent="0.25">
      <c r="A1743" t="s">
        <v>1272</v>
      </c>
    </row>
    <row r="1744" spans="1:1" x14ac:dyDescent="0.25">
      <c r="A1744" t="s">
        <v>1273</v>
      </c>
    </row>
    <row r="1745" spans="1:1" x14ac:dyDescent="0.25">
      <c r="A1745" t="s">
        <v>1274</v>
      </c>
    </row>
    <row r="1746" spans="1:1" x14ac:dyDescent="0.25">
      <c r="A1746" t="s">
        <v>985</v>
      </c>
    </row>
    <row r="1747" spans="1:1" x14ac:dyDescent="0.25">
      <c r="A1747" t="s">
        <v>245</v>
      </c>
    </row>
    <row r="1748" spans="1:1" x14ac:dyDescent="0.25">
      <c r="A1748" t="s">
        <v>1275</v>
      </c>
    </row>
    <row r="1749" spans="1:1" x14ac:dyDescent="0.25">
      <c r="A1749" t="s">
        <v>1276</v>
      </c>
    </row>
    <row r="1750" spans="1:1" x14ac:dyDescent="0.25">
      <c r="A1750" s="20" t="s">
        <v>1606</v>
      </c>
    </row>
    <row r="1751" spans="1:1" x14ac:dyDescent="0.25">
      <c r="A1751" s="20" t="s">
        <v>1193</v>
      </c>
    </row>
    <row r="1752" spans="1:1" x14ac:dyDescent="0.25">
      <c r="A1752" s="20" t="s">
        <v>1286</v>
      </c>
    </row>
    <row r="1753" spans="1:1" x14ac:dyDescent="0.25">
      <c r="A1753" s="20" t="s">
        <v>1197</v>
      </c>
    </row>
    <row r="1754" spans="1:1" x14ac:dyDescent="0.25">
      <c r="A1754" s="20" t="s">
        <v>1197</v>
      </c>
    </row>
    <row r="1755" spans="1:1" x14ac:dyDescent="0.25">
      <c r="A1755" s="20" t="s">
        <v>1287</v>
      </c>
    </row>
    <row r="1756" spans="1:1" x14ac:dyDescent="0.25">
      <c r="A1756" s="20" t="s">
        <v>1199</v>
      </c>
    </row>
    <row r="1757" spans="1:1" x14ac:dyDescent="0.25">
      <c r="A1757" s="20" t="s">
        <v>1200</v>
      </c>
    </row>
    <row r="1758" spans="1:1" x14ac:dyDescent="0.25">
      <c r="A1758" s="20" t="s">
        <v>1288</v>
      </c>
    </row>
    <row r="1759" spans="1:1" x14ac:dyDescent="0.25">
      <c r="A1759" s="20" t="s">
        <v>1202</v>
      </c>
    </row>
    <row r="1760" spans="1:1" x14ac:dyDescent="0.25">
      <c r="A1760" s="20" t="s">
        <v>1036</v>
      </c>
    </row>
    <row r="1761" spans="1:1" x14ac:dyDescent="0.25">
      <c r="A1761" s="20" t="s">
        <v>1204</v>
      </c>
    </row>
    <row r="1762" spans="1:1" x14ac:dyDescent="0.25">
      <c r="A1762" s="20" t="s">
        <v>1289</v>
      </c>
    </row>
    <row r="1763" spans="1:1" x14ac:dyDescent="0.25">
      <c r="A1763" s="20" t="s">
        <v>1290</v>
      </c>
    </row>
    <row r="1764" spans="1:1" x14ac:dyDescent="0.25">
      <c r="A1764" s="20" t="s">
        <v>1607</v>
      </c>
    </row>
    <row r="1765" spans="1:1" x14ac:dyDescent="0.25">
      <c r="A1765" s="20" t="s">
        <v>1209</v>
      </c>
    </row>
    <row r="1766" spans="1:1" x14ac:dyDescent="0.25">
      <c r="A1766" s="20" t="s">
        <v>1292</v>
      </c>
    </row>
    <row r="1767" spans="1:1" x14ac:dyDescent="0.25">
      <c r="A1767" s="20" t="s">
        <v>1293</v>
      </c>
    </row>
    <row r="1768" spans="1:1" x14ac:dyDescent="0.25">
      <c r="A1768" s="20" t="s">
        <v>1213</v>
      </c>
    </row>
    <row r="1769" spans="1:1" x14ac:dyDescent="0.25">
      <c r="A1769" s="20" t="s">
        <v>1294</v>
      </c>
    </row>
    <row r="1770" spans="1:1" x14ac:dyDescent="0.25">
      <c r="A1770" s="20" t="s">
        <v>1215</v>
      </c>
    </row>
    <row r="1771" spans="1:1" x14ac:dyDescent="0.25">
      <c r="A1771" s="20" t="s">
        <v>1216</v>
      </c>
    </row>
    <row r="1772" spans="1:1" x14ac:dyDescent="0.25">
      <c r="A1772" s="20" t="s">
        <v>1295</v>
      </c>
    </row>
    <row r="1773" spans="1:1" x14ac:dyDescent="0.25">
      <c r="A1773" s="20" t="s">
        <v>1218</v>
      </c>
    </row>
    <row r="1774" spans="1:1" x14ac:dyDescent="0.25">
      <c r="A1774" s="20" t="s">
        <v>1296</v>
      </c>
    </row>
    <row r="1775" spans="1:1" x14ac:dyDescent="0.25">
      <c r="A1775" s="20" t="s">
        <v>819</v>
      </c>
    </row>
    <row r="1776" spans="1:1" x14ac:dyDescent="0.25">
      <c r="A1776" s="20" t="s">
        <v>1297</v>
      </c>
    </row>
    <row r="1777" spans="1:1" x14ac:dyDescent="0.25">
      <c r="A1777" s="20" t="s">
        <v>1298</v>
      </c>
    </row>
    <row r="1778" spans="1:1" x14ac:dyDescent="0.25">
      <c r="A1778" s="20" t="s">
        <v>1608</v>
      </c>
    </row>
    <row r="1779" spans="1:1" x14ac:dyDescent="0.25">
      <c r="A1779" s="20" t="s">
        <v>1224</v>
      </c>
    </row>
    <row r="1780" spans="1:1" x14ac:dyDescent="0.25">
      <c r="A1780" s="20" t="s">
        <v>1300</v>
      </c>
    </row>
    <row r="1781" spans="1:1" x14ac:dyDescent="0.25">
      <c r="A1781" s="20" t="s">
        <v>1228</v>
      </c>
    </row>
    <row r="1782" spans="1:1" x14ac:dyDescent="0.25">
      <c r="A1782" s="20" t="s">
        <v>1228</v>
      </c>
    </row>
    <row r="1783" spans="1:1" x14ac:dyDescent="0.25">
      <c r="A1783" s="20" t="s">
        <v>1301</v>
      </c>
    </row>
    <row r="1784" spans="1:1" x14ac:dyDescent="0.25">
      <c r="A1784" s="20" t="s">
        <v>1230</v>
      </c>
    </row>
    <row r="1785" spans="1:1" x14ac:dyDescent="0.25">
      <c r="A1785" s="20" t="s">
        <v>1231</v>
      </c>
    </row>
    <row r="1786" spans="1:1" x14ac:dyDescent="0.25">
      <c r="A1786" s="20" t="s">
        <v>1302</v>
      </c>
    </row>
    <row r="1787" spans="1:1" x14ac:dyDescent="0.25">
      <c r="A1787" s="20" t="s">
        <v>1233</v>
      </c>
    </row>
    <row r="1788" spans="1:1" x14ac:dyDescent="0.25">
      <c r="A1788" s="20" t="s">
        <v>1085</v>
      </c>
    </row>
    <row r="1789" spans="1:1" x14ac:dyDescent="0.25">
      <c r="A1789" s="20" t="s">
        <v>861</v>
      </c>
    </row>
    <row r="1790" spans="1:1" x14ac:dyDescent="0.25">
      <c r="A1790" s="20" t="s">
        <v>1303</v>
      </c>
    </row>
    <row r="1791" spans="1:1" x14ac:dyDescent="0.25">
      <c r="A1791" s="20" t="s">
        <v>1304</v>
      </c>
    </row>
    <row r="1792" spans="1:1" x14ac:dyDescent="0.25">
      <c r="A1792" s="20" t="s">
        <v>1609</v>
      </c>
    </row>
    <row r="1793" spans="1:1" x14ac:dyDescent="0.25">
      <c r="A1793" s="20" t="s">
        <v>1238</v>
      </c>
    </row>
    <row r="1794" spans="1:1" x14ac:dyDescent="0.25">
      <c r="A1794" s="20" t="s">
        <v>1306</v>
      </c>
    </row>
    <row r="1795" spans="1:1" x14ac:dyDescent="0.25">
      <c r="A1795" s="20" t="s">
        <v>1241</v>
      </c>
    </row>
    <row r="1796" spans="1:1" x14ac:dyDescent="0.25">
      <c r="A1796" s="20" t="s">
        <v>1241</v>
      </c>
    </row>
    <row r="1797" spans="1:1" x14ac:dyDescent="0.25">
      <c r="A1797" s="20" t="s">
        <v>1307</v>
      </c>
    </row>
    <row r="1798" spans="1:1" x14ac:dyDescent="0.25">
      <c r="A1798" s="20" t="s">
        <v>1242</v>
      </c>
    </row>
    <row r="1799" spans="1:1" x14ac:dyDescent="0.25">
      <c r="A1799" s="20" t="s">
        <v>1243</v>
      </c>
    </row>
    <row r="1800" spans="1:1" x14ac:dyDescent="0.25">
      <c r="A1800" s="20" t="s">
        <v>1308</v>
      </c>
    </row>
    <row r="1801" spans="1:1" x14ac:dyDescent="0.25">
      <c r="A1801" s="20" t="s">
        <v>1245</v>
      </c>
    </row>
    <row r="1802" spans="1:1" x14ac:dyDescent="0.25">
      <c r="A1802" s="20" t="s">
        <v>1309</v>
      </c>
    </row>
    <row r="1803" spans="1:1" x14ac:dyDescent="0.25">
      <c r="A1803" s="20" t="s">
        <v>946</v>
      </c>
    </row>
    <row r="1804" spans="1:1" x14ac:dyDescent="0.25">
      <c r="A1804" s="20" t="s">
        <v>1310</v>
      </c>
    </row>
    <row r="1805" spans="1:1" x14ac:dyDescent="0.25">
      <c r="A1805" s="20" t="s">
        <v>1311</v>
      </c>
    </row>
    <row r="1806" spans="1:1" x14ac:dyDescent="0.25">
      <c r="A1806" s="20" t="s">
        <v>1610</v>
      </c>
    </row>
    <row r="1807" spans="1:1" x14ac:dyDescent="0.25">
      <c r="A1807" s="20" t="s">
        <v>1251</v>
      </c>
    </row>
    <row r="1808" spans="1:1" x14ac:dyDescent="0.25">
      <c r="A1808" s="20" t="s">
        <v>1313</v>
      </c>
    </row>
    <row r="1809" spans="1:1" x14ac:dyDescent="0.25">
      <c r="A1809" s="20" t="s">
        <v>1254</v>
      </c>
    </row>
    <row r="1810" spans="1:1" x14ac:dyDescent="0.25">
      <c r="A1810" s="20" t="s">
        <v>1254</v>
      </c>
    </row>
    <row r="1811" spans="1:1" x14ac:dyDescent="0.25">
      <c r="A1811" s="20" t="s">
        <v>1314</v>
      </c>
    </row>
    <row r="1812" spans="1:1" x14ac:dyDescent="0.25">
      <c r="A1812" s="20" t="s">
        <v>1255</v>
      </c>
    </row>
    <row r="1813" spans="1:1" x14ac:dyDescent="0.25">
      <c r="A1813" s="20" t="s">
        <v>1256</v>
      </c>
    </row>
    <row r="1814" spans="1:1" x14ac:dyDescent="0.25">
      <c r="A1814" s="20" t="s">
        <v>1315</v>
      </c>
    </row>
    <row r="1815" spans="1:1" x14ac:dyDescent="0.25">
      <c r="A1815" s="20" t="s">
        <v>1258</v>
      </c>
    </row>
    <row r="1816" spans="1:1" x14ac:dyDescent="0.25">
      <c r="A1816" s="20" t="s">
        <v>1316</v>
      </c>
    </row>
    <row r="1817" spans="1:1" x14ac:dyDescent="0.25">
      <c r="A1817" s="20" t="s">
        <v>904</v>
      </c>
    </row>
    <row r="1818" spans="1:1" x14ac:dyDescent="0.25">
      <c r="A1818" s="20" t="s">
        <v>1317</v>
      </c>
    </row>
    <row r="1819" spans="1:1" x14ac:dyDescent="0.25">
      <c r="A1819" s="20" t="s">
        <v>1318</v>
      </c>
    </row>
    <row r="1820" spans="1:1" x14ac:dyDescent="0.25">
      <c r="A1820" s="20" t="s">
        <v>1170</v>
      </c>
    </row>
    <row r="1821" spans="1:1" x14ac:dyDescent="0.25">
      <c r="A1821" s="20" t="s">
        <v>1265</v>
      </c>
    </row>
    <row r="1822" spans="1:1" x14ac:dyDescent="0.25">
      <c r="A1822" s="20" t="s">
        <v>1266</v>
      </c>
    </row>
    <row r="1823" spans="1:1" x14ac:dyDescent="0.25">
      <c r="A1823" s="20" t="s">
        <v>1319</v>
      </c>
    </row>
    <row r="1824" spans="1:1" x14ac:dyDescent="0.25">
      <c r="A1824" s="20" t="s">
        <v>1269</v>
      </c>
    </row>
    <row r="1825" spans="1:1" x14ac:dyDescent="0.25">
      <c r="A1825" s="20" t="s">
        <v>1270</v>
      </c>
    </row>
    <row r="1826" spans="1:1" x14ac:dyDescent="0.25">
      <c r="A1826" s="20" t="s">
        <v>1271</v>
      </c>
    </row>
    <row r="1827" spans="1:1" x14ac:dyDescent="0.25">
      <c r="A1827" s="20" t="s">
        <v>1273</v>
      </c>
    </row>
    <row r="1828" spans="1:1" x14ac:dyDescent="0.25">
      <c r="A1828" s="20" t="s">
        <v>1320</v>
      </c>
    </row>
    <row r="1829" spans="1:1" x14ac:dyDescent="0.25">
      <c r="A1829" s="20" t="s">
        <v>985</v>
      </c>
    </row>
    <row r="1830" spans="1:1" x14ac:dyDescent="0.25">
      <c r="A1830" s="20" t="s">
        <v>1275</v>
      </c>
    </row>
    <row r="1831" spans="1:1" x14ac:dyDescent="0.25">
      <c r="A1831" s="20" t="s">
        <v>1276</v>
      </c>
    </row>
    <row r="1832" spans="1:1" x14ac:dyDescent="0.25">
      <c r="A1832" t="s">
        <v>1611</v>
      </c>
    </row>
    <row r="1833" spans="1:1" x14ac:dyDescent="0.25">
      <c r="A1833" t="s">
        <v>1337</v>
      </c>
    </row>
    <row r="1834" spans="1:1" x14ac:dyDescent="0.25">
      <c r="A1834" t="s">
        <v>1625</v>
      </c>
    </row>
    <row r="1835" spans="1:1" x14ac:dyDescent="0.25">
      <c r="A1835" t="s">
        <v>1339</v>
      </c>
    </row>
    <row r="1836" spans="1:1" x14ac:dyDescent="0.25">
      <c r="A1836" t="s">
        <v>1194</v>
      </c>
    </row>
    <row r="1837" spans="1:1" x14ac:dyDescent="0.25">
      <c r="A1837" t="s">
        <v>1340</v>
      </c>
    </row>
    <row r="1838" spans="1:1" x14ac:dyDescent="0.25">
      <c r="A1838" t="s">
        <v>1341</v>
      </c>
    </row>
    <row r="1839" spans="1:1" x14ac:dyDescent="0.25">
      <c r="A1839" t="s">
        <v>1342</v>
      </c>
    </row>
    <row r="1840" spans="1:1" x14ac:dyDescent="0.25">
      <c r="A1840" t="s">
        <v>1343</v>
      </c>
    </row>
    <row r="1841" spans="1:1" x14ac:dyDescent="0.25">
      <c r="A1841" t="s">
        <v>1344</v>
      </c>
    </row>
    <row r="1842" spans="1:1" x14ac:dyDescent="0.25">
      <c r="A1842" t="s">
        <v>1122</v>
      </c>
    </row>
    <row r="1843" spans="1:1" x14ac:dyDescent="0.25">
      <c r="A1843" t="s">
        <v>1345</v>
      </c>
    </row>
    <row r="1844" spans="1:1" x14ac:dyDescent="0.25">
      <c r="A1844" t="s">
        <v>1346</v>
      </c>
    </row>
    <row r="1845" spans="1:1" x14ac:dyDescent="0.25">
      <c r="A1845" t="s">
        <v>1318</v>
      </c>
    </row>
    <row r="1846" spans="1:1" x14ac:dyDescent="0.25">
      <c r="A1846" t="s">
        <v>511</v>
      </c>
    </row>
    <row r="1847" spans="1:1" x14ac:dyDescent="0.25">
      <c r="A1847" t="s">
        <v>243</v>
      </c>
    </row>
    <row r="1848" spans="1:1" x14ac:dyDescent="0.25">
      <c r="A1848" t="s">
        <v>1612</v>
      </c>
    </row>
    <row r="1849" spans="1:1" x14ac:dyDescent="0.25">
      <c r="A1849" t="s">
        <v>1348</v>
      </c>
    </row>
    <row r="1850" spans="1:1" x14ac:dyDescent="0.25">
      <c r="A1850" t="s">
        <v>1626</v>
      </c>
    </row>
    <row r="1851" spans="1:1" x14ac:dyDescent="0.25">
      <c r="A1851" t="s">
        <v>1350</v>
      </c>
    </row>
    <row r="1852" spans="1:1" x14ac:dyDescent="0.25">
      <c r="A1852" t="s">
        <v>1225</v>
      </c>
    </row>
    <row r="1853" spans="1:1" x14ac:dyDescent="0.25">
      <c r="A1853" t="s">
        <v>1351</v>
      </c>
    </row>
    <row r="1854" spans="1:1" x14ac:dyDescent="0.25">
      <c r="A1854" t="s">
        <v>1352</v>
      </c>
    </row>
    <row r="1855" spans="1:1" x14ac:dyDescent="0.25">
      <c r="A1855" t="s">
        <v>1353</v>
      </c>
    </row>
    <row r="1856" spans="1:1" x14ac:dyDescent="0.25">
      <c r="A1856" t="s">
        <v>1354</v>
      </c>
    </row>
    <row r="1857" spans="1:1" x14ac:dyDescent="0.25">
      <c r="A1857" t="s">
        <v>1355</v>
      </c>
    </row>
    <row r="1858" spans="1:1" x14ac:dyDescent="0.25">
      <c r="A1858" t="s">
        <v>1356</v>
      </c>
    </row>
    <row r="1859" spans="1:1" x14ac:dyDescent="0.25">
      <c r="A1859" t="s">
        <v>1357</v>
      </c>
    </row>
    <row r="1860" spans="1:1" x14ac:dyDescent="0.25">
      <c r="A1860" t="s">
        <v>1358</v>
      </c>
    </row>
    <row r="1861" spans="1:1" x14ac:dyDescent="0.25">
      <c r="A1861" t="s">
        <v>1304</v>
      </c>
    </row>
    <row r="1862" spans="1:1" x14ac:dyDescent="0.25">
      <c r="A1862" t="s">
        <v>1613</v>
      </c>
    </row>
    <row r="1863" spans="1:1" x14ac:dyDescent="0.25">
      <c r="A1863" t="s">
        <v>1362</v>
      </c>
    </row>
    <row r="1864" spans="1:1" x14ac:dyDescent="0.25">
      <c r="A1864" t="s">
        <v>1074</v>
      </c>
    </row>
    <row r="1865" spans="1:1" x14ac:dyDescent="0.25">
      <c r="A1865" t="s">
        <v>1364</v>
      </c>
    </row>
    <row r="1866" spans="1:1" x14ac:dyDescent="0.25">
      <c r="A1866" t="s">
        <v>1365</v>
      </c>
    </row>
    <row r="1867" spans="1:1" x14ac:dyDescent="0.25">
      <c r="A1867" t="s">
        <v>1366</v>
      </c>
    </row>
    <row r="1868" spans="1:1" x14ac:dyDescent="0.25">
      <c r="A1868" t="s">
        <v>1367</v>
      </c>
    </row>
    <row r="1869" spans="1:1" x14ac:dyDescent="0.25">
      <c r="A1869" t="s">
        <v>1368</v>
      </c>
    </row>
    <row r="1870" spans="1:1" x14ac:dyDescent="0.25">
      <c r="A1870" t="s">
        <v>1369</v>
      </c>
    </row>
    <row r="1871" spans="1:1" x14ac:dyDescent="0.25">
      <c r="A1871" t="s">
        <v>1167</v>
      </c>
    </row>
    <row r="1872" spans="1:1" x14ac:dyDescent="0.25">
      <c r="A1872" t="s">
        <v>1355</v>
      </c>
    </row>
    <row r="1873" spans="1:1" x14ac:dyDescent="0.25">
      <c r="A1873" t="s">
        <v>1370</v>
      </c>
    </row>
    <row r="1874" spans="1:1" x14ac:dyDescent="0.25">
      <c r="A1874" t="s">
        <v>1371</v>
      </c>
    </row>
    <row r="1875" spans="1:1" x14ac:dyDescent="0.25">
      <c r="A1875" t="s">
        <v>1372</v>
      </c>
    </row>
    <row r="1876" spans="1:1" x14ac:dyDescent="0.25">
      <c r="A1876" t="s">
        <v>1373</v>
      </c>
    </row>
    <row r="1877" spans="1:1" x14ac:dyDescent="0.25">
      <c r="A1877" t="s">
        <v>467</v>
      </c>
    </row>
    <row r="1878" spans="1:1" x14ac:dyDescent="0.25">
      <c r="A1878" t="s">
        <v>1614</v>
      </c>
    </row>
    <row r="1879" spans="1:1" x14ac:dyDescent="0.25">
      <c r="A1879" t="s">
        <v>1375</v>
      </c>
    </row>
    <row r="1880" spans="1:1" x14ac:dyDescent="0.25">
      <c r="A1880" t="s">
        <v>1627</v>
      </c>
    </row>
    <row r="1881" spans="1:1" x14ac:dyDescent="0.25">
      <c r="A1881" t="s">
        <v>1350</v>
      </c>
    </row>
    <row r="1882" spans="1:1" x14ac:dyDescent="0.25">
      <c r="A1882" t="s">
        <v>1377</v>
      </c>
    </row>
    <row r="1883" spans="1:1" x14ac:dyDescent="0.25">
      <c r="A1883" t="s">
        <v>1378</v>
      </c>
    </row>
    <row r="1884" spans="1:1" x14ac:dyDescent="0.25">
      <c r="A1884" t="s">
        <v>1379</v>
      </c>
    </row>
    <row r="1885" spans="1:1" x14ac:dyDescent="0.25">
      <c r="A1885" t="s">
        <v>1380</v>
      </c>
    </row>
    <row r="1886" spans="1:1" x14ac:dyDescent="0.25">
      <c r="A1886" t="s">
        <v>1381</v>
      </c>
    </row>
    <row r="1887" spans="1:1" x14ac:dyDescent="0.25">
      <c r="A1887" t="s">
        <v>1382</v>
      </c>
    </row>
    <row r="1888" spans="1:1" x14ac:dyDescent="0.25">
      <c r="A1888" t="s">
        <v>1383</v>
      </c>
    </row>
    <row r="1889" spans="1:1" x14ac:dyDescent="0.25">
      <c r="A1889" t="s">
        <v>1246</v>
      </c>
    </row>
    <row r="1890" spans="1:1" x14ac:dyDescent="0.25">
      <c r="A1890" t="s">
        <v>1384</v>
      </c>
    </row>
    <row r="1891" spans="1:1" x14ac:dyDescent="0.25">
      <c r="A1891" t="s">
        <v>1290</v>
      </c>
    </row>
    <row r="1892" spans="1:1" x14ac:dyDescent="0.25">
      <c r="A1892" t="s">
        <v>1385</v>
      </c>
    </row>
    <row r="1893" spans="1:1" x14ac:dyDescent="0.25">
      <c r="A1893" t="s">
        <v>311</v>
      </c>
    </row>
    <row r="1894" spans="1:1" x14ac:dyDescent="0.25">
      <c r="A1894" t="s">
        <v>1615</v>
      </c>
    </row>
    <row r="1895" spans="1:1" x14ac:dyDescent="0.25">
      <c r="A1895" t="s">
        <v>1387</v>
      </c>
    </row>
    <row r="1896" spans="1:1" x14ac:dyDescent="0.25">
      <c r="A1896" t="s">
        <v>1628</v>
      </c>
    </row>
    <row r="1897" spans="1:1" x14ac:dyDescent="0.25">
      <c r="A1897" t="s">
        <v>1389</v>
      </c>
    </row>
    <row r="1898" spans="1:1" x14ac:dyDescent="0.25">
      <c r="A1898" t="s">
        <v>1390</v>
      </c>
    </row>
    <row r="1899" spans="1:1" x14ac:dyDescent="0.25">
      <c r="A1899" t="s">
        <v>1391</v>
      </c>
    </row>
    <row r="1900" spans="1:1" x14ac:dyDescent="0.25">
      <c r="A1900" t="s">
        <v>1392</v>
      </c>
    </row>
    <row r="1901" spans="1:1" x14ac:dyDescent="0.25">
      <c r="A1901" t="s">
        <v>1393</v>
      </c>
    </row>
    <row r="1902" spans="1:1" x14ac:dyDescent="0.25">
      <c r="A1902" t="s">
        <v>1394</v>
      </c>
    </row>
    <row r="1903" spans="1:1" x14ac:dyDescent="0.25">
      <c r="A1903" t="s">
        <v>1395</v>
      </c>
    </row>
    <row r="1904" spans="1:1" x14ac:dyDescent="0.25">
      <c r="A1904" t="s">
        <v>1395</v>
      </c>
    </row>
    <row r="1905" spans="1:1" x14ac:dyDescent="0.25">
      <c r="A1905" t="s">
        <v>1396</v>
      </c>
    </row>
    <row r="1906" spans="1:1" x14ac:dyDescent="0.25">
      <c r="A1906" t="s">
        <v>1397</v>
      </c>
    </row>
    <row r="1907" spans="1:1" x14ac:dyDescent="0.25">
      <c r="A1907" t="s">
        <v>1398</v>
      </c>
    </row>
    <row r="1908" spans="1:1" x14ac:dyDescent="0.25">
      <c r="A1908" t="s">
        <v>1399</v>
      </c>
    </row>
    <row r="1909" spans="1:1" x14ac:dyDescent="0.25">
      <c r="A1909" t="s">
        <v>459</v>
      </c>
    </row>
    <row r="1910" spans="1:1" x14ac:dyDescent="0.25">
      <c r="A1910" t="s">
        <v>1400</v>
      </c>
    </row>
    <row r="1911" spans="1:1" x14ac:dyDescent="0.25">
      <c r="A1911" t="s">
        <v>1318</v>
      </c>
    </row>
    <row r="1912" spans="1:1" x14ac:dyDescent="0.25">
      <c r="A1912" t="s">
        <v>1402</v>
      </c>
    </row>
    <row r="1913" spans="1:1" x14ac:dyDescent="0.25">
      <c r="A1913" t="s">
        <v>1304</v>
      </c>
    </row>
    <row r="1914" spans="1:1" x14ac:dyDescent="0.25">
      <c r="A1914" t="s">
        <v>1403</v>
      </c>
    </row>
    <row r="1915" spans="1:1" x14ac:dyDescent="0.25">
      <c r="A1915" t="s">
        <v>467</v>
      </c>
    </row>
    <row r="1916" spans="1:1" x14ac:dyDescent="0.25">
      <c r="A1916" t="s">
        <v>1404</v>
      </c>
    </row>
    <row r="1917" spans="1:1" x14ac:dyDescent="0.25">
      <c r="A1917" t="s">
        <v>1405</v>
      </c>
    </row>
    <row r="1918" spans="1:1" x14ac:dyDescent="0.25">
      <c r="A1918" t="s">
        <v>1406</v>
      </c>
    </row>
    <row r="1919" spans="1:1" x14ac:dyDescent="0.25">
      <c r="A1919" t="s">
        <v>1407</v>
      </c>
    </row>
    <row r="1920" spans="1:1" x14ac:dyDescent="0.25">
      <c r="A1920" s="20" t="s">
        <v>1616</v>
      </c>
    </row>
    <row r="1921" spans="1:1" x14ac:dyDescent="0.25">
      <c r="A1921" s="20" t="s">
        <v>1337</v>
      </c>
    </row>
    <row r="1922" spans="1:1" x14ac:dyDescent="0.25">
      <c r="A1922" s="20" t="s">
        <v>1620</v>
      </c>
    </row>
    <row r="1923" spans="1:1" x14ac:dyDescent="0.25">
      <c r="A1923" s="20" t="s">
        <v>1629</v>
      </c>
    </row>
    <row r="1924" spans="1:1" x14ac:dyDescent="0.25">
      <c r="A1924" s="20" t="s">
        <v>1420</v>
      </c>
    </row>
    <row r="1925" spans="1:1" x14ac:dyDescent="0.25">
      <c r="A1925" s="20" t="s">
        <v>1340</v>
      </c>
    </row>
    <row r="1926" spans="1:1" x14ac:dyDescent="0.25">
      <c r="A1926" s="20" t="s">
        <v>1341</v>
      </c>
    </row>
    <row r="1927" spans="1:1" x14ac:dyDescent="0.25">
      <c r="A1927" s="20" t="s">
        <v>1342</v>
      </c>
    </row>
    <row r="1928" spans="1:1" x14ac:dyDescent="0.25">
      <c r="A1928" s="20" t="s">
        <v>1421</v>
      </c>
    </row>
    <row r="1929" spans="1:1" x14ac:dyDescent="0.25">
      <c r="A1929" s="20" t="s">
        <v>1422</v>
      </c>
    </row>
    <row r="1930" spans="1:1" x14ac:dyDescent="0.25">
      <c r="A1930" s="20" t="s">
        <v>1122</v>
      </c>
    </row>
    <row r="1931" spans="1:1" x14ac:dyDescent="0.25">
      <c r="A1931" s="20" t="s">
        <v>1423</v>
      </c>
    </row>
    <row r="1932" spans="1:1" x14ac:dyDescent="0.25">
      <c r="A1932" s="20" t="s">
        <v>1424</v>
      </c>
    </row>
    <row r="1933" spans="1:1" x14ac:dyDescent="0.25">
      <c r="A1933" s="20" t="s">
        <v>1617</v>
      </c>
    </row>
    <row r="1934" spans="1:1" x14ac:dyDescent="0.25">
      <c r="A1934" s="20" t="s">
        <v>1348</v>
      </c>
    </row>
    <row r="1935" spans="1:1" x14ac:dyDescent="0.25">
      <c r="A1935" s="20" t="s">
        <v>1621</v>
      </c>
    </row>
    <row r="1936" spans="1:1" x14ac:dyDescent="0.25">
      <c r="A1936" s="20" t="s">
        <v>1431</v>
      </c>
    </row>
    <row r="1937" spans="1:1" x14ac:dyDescent="0.25">
      <c r="A1937" s="20" t="s">
        <v>802</v>
      </c>
    </row>
    <row r="1938" spans="1:1" x14ac:dyDescent="0.25">
      <c r="A1938" s="20" t="s">
        <v>1351</v>
      </c>
    </row>
    <row r="1939" spans="1:1" x14ac:dyDescent="0.25">
      <c r="A1939" s="20" t="s">
        <v>1352</v>
      </c>
    </row>
    <row r="1940" spans="1:1" x14ac:dyDescent="0.25">
      <c r="A1940" s="20" t="s">
        <v>1353</v>
      </c>
    </row>
    <row r="1941" spans="1:1" x14ac:dyDescent="0.25">
      <c r="A1941" s="20" t="s">
        <v>1428</v>
      </c>
    </row>
    <row r="1942" spans="1:1" x14ac:dyDescent="0.25">
      <c r="A1942" s="20" t="s">
        <v>1429</v>
      </c>
    </row>
    <row r="1943" spans="1:1" x14ac:dyDescent="0.25">
      <c r="A1943" s="20" t="s">
        <v>1356</v>
      </c>
    </row>
    <row r="1944" spans="1:1" x14ac:dyDescent="0.25">
      <c r="A1944" s="20" t="s">
        <v>1430</v>
      </c>
    </row>
    <row r="1945" spans="1:1" x14ac:dyDescent="0.25">
      <c r="A1945" s="20" t="s">
        <v>1431</v>
      </c>
    </row>
    <row r="1946" spans="1:1" x14ac:dyDescent="0.25">
      <c r="A1946" s="20" t="s">
        <v>1433</v>
      </c>
    </row>
    <row r="1947" spans="1:1" x14ac:dyDescent="0.25">
      <c r="A1947" s="20" t="s">
        <v>1164</v>
      </c>
    </row>
    <row r="1948" spans="1:1" x14ac:dyDescent="0.25">
      <c r="A1948" s="20" t="s">
        <v>1362</v>
      </c>
    </row>
    <row r="1949" spans="1:1" x14ac:dyDescent="0.25">
      <c r="A1949" s="20" t="s">
        <v>1622</v>
      </c>
    </row>
    <row r="1950" spans="1:1" x14ac:dyDescent="0.25">
      <c r="A1950" s="20" t="s">
        <v>1630</v>
      </c>
    </row>
    <row r="1951" spans="1:1" x14ac:dyDescent="0.25">
      <c r="A1951" s="20" t="s">
        <v>1436</v>
      </c>
    </row>
    <row r="1952" spans="1:1" x14ac:dyDescent="0.25">
      <c r="A1952" s="20" t="s">
        <v>1366</v>
      </c>
    </row>
    <row r="1953" spans="1:1" x14ac:dyDescent="0.25">
      <c r="A1953" s="20" t="s">
        <v>1367</v>
      </c>
    </row>
    <row r="1954" spans="1:1" x14ac:dyDescent="0.25">
      <c r="A1954" s="20" t="s">
        <v>1368</v>
      </c>
    </row>
    <row r="1955" spans="1:1" x14ac:dyDescent="0.25">
      <c r="A1955" s="20" t="s">
        <v>1437</v>
      </c>
    </row>
    <row r="1956" spans="1:1" x14ac:dyDescent="0.25">
      <c r="A1956" s="20" t="s">
        <v>1430</v>
      </c>
    </row>
    <row r="1957" spans="1:1" x14ac:dyDescent="0.25">
      <c r="A1957" s="20" t="s">
        <v>1355</v>
      </c>
    </row>
    <row r="1958" spans="1:1" x14ac:dyDescent="0.25">
      <c r="A1958" s="20" t="s">
        <v>1429</v>
      </c>
    </row>
    <row r="1959" spans="1:1" x14ac:dyDescent="0.25">
      <c r="A1959" s="20" t="s">
        <v>1438</v>
      </c>
    </row>
    <row r="1960" spans="1:1" x14ac:dyDescent="0.25">
      <c r="A1960" s="20" t="s">
        <v>1439</v>
      </c>
    </row>
    <row r="1961" spans="1:1" x14ac:dyDescent="0.25">
      <c r="A1961" s="20" t="s">
        <v>1618</v>
      </c>
    </row>
    <row r="1962" spans="1:1" x14ac:dyDescent="0.25">
      <c r="A1962" s="20" t="s">
        <v>1375</v>
      </c>
    </row>
    <row r="1963" spans="1:1" x14ac:dyDescent="0.25">
      <c r="A1963" s="20" t="s">
        <v>1623</v>
      </c>
    </row>
    <row r="1964" spans="1:1" x14ac:dyDescent="0.25">
      <c r="A1964" s="20" t="s">
        <v>1631</v>
      </c>
    </row>
    <row r="1965" spans="1:1" x14ac:dyDescent="0.25">
      <c r="A1965" s="20" t="s">
        <v>1443</v>
      </c>
    </row>
    <row r="1966" spans="1:1" x14ac:dyDescent="0.25">
      <c r="A1966" s="20" t="s">
        <v>1378</v>
      </c>
    </row>
    <row r="1967" spans="1:1" x14ac:dyDescent="0.25">
      <c r="A1967" s="20" t="s">
        <v>1379</v>
      </c>
    </row>
    <row r="1968" spans="1:1" x14ac:dyDescent="0.25">
      <c r="A1968" s="20" t="s">
        <v>1380</v>
      </c>
    </row>
    <row r="1969" spans="1:1" x14ac:dyDescent="0.25">
      <c r="A1969" s="20" t="s">
        <v>1444</v>
      </c>
    </row>
    <row r="1970" spans="1:1" x14ac:dyDescent="0.25">
      <c r="A1970" s="20" t="s">
        <v>1445</v>
      </c>
    </row>
    <row r="1971" spans="1:1" x14ac:dyDescent="0.25">
      <c r="A1971" s="20" t="s">
        <v>1383</v>
      </c>
    </row>
    <row r="1972" spans="1:1" x14ac:dyDescent="0.25">
      <c r="A1972" s="20" t="s">
        <v>1446</v>
      </c>
    </row>
    <row r="1973" spans="1:1" x14ac:dyDescent="0.25">
      <c r="A1973" s="20" t="s">
        <v>1406</v>
      </c>
    </row>
    <row r="1974" spans="1:1" x14ac:dyDescent="0.25">
      <c r="A1974" s="20" t="s">
        <v>1447</v>
      </c>
    </row>
    <row r="1975" spans="1:1" x14ac:dyDescent="0.25">
      <c r="A1975" s="20" t="s">
        <v>1448</v>
      </c>
    </row>
    <row r="1976" spans="1:1" x14ac:dyDescent="0.25">
      <c r="A1976" s="20" t="s">
        <v>1619</v>
      </c>
    </row>
    <row r="1977" spans="1:1" x14ac:dyDescent="0.25">
      <c r="A1977" s="20" t="s">
        <v>1387</v>
      </c>
    </row>
    <row r="1978" spans="1:1" x14ac:dyDescent="0.25">
      <c r="A1978" s="20" t="s">
        <v>1624</v>
      </c>
    </row>
    <row r="1979" spans="1:1" x14ac:dyDescent="0.25">
      <c r="A1979" s="20" t="s">
        <v>1424</v>
      </c>
    </row>
    <row r="1980" spans="1:1" x14ac:dyDescent="0.25">
      <c r="A1980" s="20" t="s">
        <v>1451</v>
      </c>
    </row>
    <row r="1981" spans="1:1" x14ac:dyDescent="0.25">
      <c r="A1981" s="20" t="s">
        <v>1391</v>
      </c>
    </row>
    <row r="1982" spans="1:1" x14ac:dyDescent="0.25">
      <c r="A1982" s="20" t="s">
        <v>1392</v>
      </c>
    </row>
    <row r="1983" spans="1:1" x14ac:dyDescent="0.25">
      <c r="A1983" s="20" t="s">
        <v>1393</v>
      </c>
    </row>
    <row r="1984" spans="1:1" x14ac:dyDescent="0.25">
      <c r="A1984" s="20" t="s">
        <v>1452</v>
      </c>
    </row>
    <row r="1985" spans="1:1" x14ac:dyDescent="0.25">
      <c r="A1985" s="20" t="s">
        <v>1453</v>
      </c>
    </row>
    <row r="1986" spans="1:1" x14ac:dyDescent="0.25">
      <c r="A1986" s="20" t="s">
        <v>1395</v>
      </c>
    </row>
    <row r="1987" spans="1:1" x14ac:dyDescent="0.25">
      <c r="A1987" s="20" t="s">
        <v>1454</v>
      </c>
    </row>
    <row r="1988" spans="1:1" x14ac:dyDescent="0.25">
      <c r="A1988" s="20" t="s">
        <v>1123</v>
      </c>
    </row>
    <row r="1989" spans="1:1" x14ac:dyDescent="0.25">
      <c r="A1989" s="20" t="s">
        <v>1403</v>
      </c>
    </row>
    <row r="1990" spans="1:1" x14ac:dyDescent="0.25">
      <c r="A1990" s="20" t="s">
        <v>1455</v>
      </c>
    </row>
    <row r="1991" spans="1:1" x14ac:dyDescent="0.25">
      <c r="A1991" s="20" t="s">
        <v>1406</v>
      </c>
    </row>
    <row r="1992" spans="1:1" x14ac:dyDescent="0.25">
      <c r="A1992" s="20" t="s">
        <v>1456</v>
      </c>
    </row>
    <row r="1993" spans="1:1" x14ac:dyDescent="0.25">
      <c r="A1993" s="20" t="s">
        <v>1438</v>
      </c>
    </row>
    <row r="1994" spans="1:1" x14ac:dyDescent="0.25">
      <c r="A1994" s="20" t="s">
        <v>1458</v>
      </c>
    </row>
    <row r="1995" spans="1:1" x14ac:dyDescent="0.25">
      <c r="A1995" s="20" t="s">
        <v>1276</v>
      </c>
    </row>
    <row r="1996" spans="1:1" x14ac:dyDescent="0.25">
      <c r="A1996" s="20" t="s">
        <v>1404</v>
      </c>
    </row>
    <row r="1997" spans="1:1" x14ac:dyDescent="0.25">
      <c r="A1997" s="20" t="s">
        <v>1406</v>
      </c>
    </row>
    <row r="1998" spans="1:1" x14ac:dyDescent="0.25">
      <c r="A1998" t="s">
        <v>1461</v>
      </c>
    </row>
    <row r="1999" spans="1:1" x14ac:dyDescent="0.25">
      <c r="A1999" t="s">
        <v>1462</v>
      </c>
    </row>
    <row r="2000" spans="1:1" x14ac:dyDescent="0.25">
      <c r="A2000" t="s">
        <v>1463</v>
      </c>
    </row>
    <row r="2001" spans="1:1" x14ac:dyDescent="0.25">
      <c r="A2001" t="s">
        <v>1464</v>
      </c>
    </row>
    <row r="2002" spans="1:1" x14ac:dyDescent="0.25">
      <c r="A2002" t="s">
        <v>1465</v>
      </c>
    </row>
    <row r="2003" spans="1:1" x14ac:dyDescent="0.25">
      <c r="A2003" t="s">
        <v>1467</v>
      </c>
    </row>
    <row r="2004" spans="1:1" x14ac:dyDescent="0.25">
      <c r="A2004" t="s">
        <v>1468</v>
      </c>
    </row>
    <row r="2005" spans="1:1" x14ac:dyDescent="0.25">
      <c r="A2005" t="s">
        <v>1469</v>
      </c>
    </row>
    <row r="2006" spans="1:1" x14ac:dyDescent="0.25">
      <c r="A2006" t="s">
        <v>243</v>
      </c>
    </row>
    <row r="2007" spans="1:1" x14ac:dyDescent="0.25">
      <c r="A2007" t="s">
        <v>709</v>
      </c>
    </row>
    <row r="2008" spans="1:1" x14ac:dyDescent="0.25">
      <c r="A2008" t="s">
        <v>231</v>
      </c>
    </row>
    <row r="2009" spans="1:1" x14ac:dyDescent="0.25">
      <c r="A2009" t="s">
        <v>386</v>
      </c>
    </row>
    <row r="2010" spans="1:1" x14ac:dyDescent="0.25">
      <c r="A2010" t="s">
        <v>1476</v>
      </c>
    </row>
    <row r="2011" spans="1:1" x14ac:dyDescent="0.25">
      <c r="A2011" t="s">
        <v>1477</v>
      </c>
    </row>
    <row r="2012" spans="1:1" x14ac:dyDescent="0.25">
      <c r="A2012" t="s">
        <v>237</v>
      </c>
    </row>
    <row r="2013" spans="1:1" x14ac:dyDescent="0.25">
      <c r="A2013" t="s">
        <v>513</v>
      </c>
    </row>
    <row r="2014" spans="1:1" x14ac:dyDescent="0.25">
      <c r="A2014" t="s">
        <v>1478</v>
      </c>
    </row>
    <row r="2015" spans="1:1" x14ac:dyDescent="0.25">
      <c r="A2015" t="s">
        <v>581</v>
      </c>
    </row>
    <row r="2016" spans="1:1" x14ac:dyDescent="0.25">
      <c r="A2016" t="s">
        <v>1479</v>
      </c>
    </row>
    <row r="2017" spans="1:1" x14ac:dyDescent="0.25">
      <c r="A2017" t="s">
        <v>452</v>
      </c>
    </row>
    <row r="2018" spans="1:1" x14ac:dyDescent="0.25">
      <c r="A2018" t="s">
        <v>517</v>
      </c>
    </row>
    <row r="2019" spans="1:1" x14ac:dyDescent="0.25">
      <c r="A2019" t="s">
        <v>570</v>
      </c>
    </row>
    <row r="2020" spans="1:1" x14ac:dyDescent="0.25">
      <c r="A2020" t="s">
        <v>518</v>
      </c>
    </row>
    <row r="2021" spans="1:1" x14ac:dyDescent="0.25">
      <c r="A2021" s="20" t="s">
        <v>386</v>
      </c>
    </row>
    <row r="2022" spans="1:1" x14ac:dyDescent="0.25">
      <c r="A2022" s="20" t="s">
        <v>1476</v>
      </c>
    </row>
    <row r="2023" spans="1:1" x14ac:dyDescent="0.25">
      <c r="A2023" s="20" t="s">
        <v>1478</v>
      </c>
    </row>
    <row r="2024" spans="1:1" x14ac:dyDescent="0.25">
      <c r="A2024" s="20" t="s">
        <v>581</v>
      </c>
    </row>
    <row r="2025" spans="1:1" x14ac:dyDescent="0.25">
      <c r="A2025" s="20" t="s">
        <v>570</v>
      </c>
    </row>
    <row r="2026" spans="1:1" x14ac:dyDescent="0.25">
      <c r="A2026" s="20" t="s">
        <v>518</v>
      </c>
    </row>
    <row r="2027" spans="1:1" x14ac:dyDescent="0.25">
      <c r="A2027" t="s">
        <v>1486</v>
      </c>
    </row>
    <row r="2028" spans="1:1" x14ac:dyDescent="0.25">
      <c r="A2028" t="s">
        <v>698</v>
      </c>
    </row>
    <row r="2029" spans="1:1" x14ac:dyDescent="0.25">
      <c r="A2029" t="s">
        <v>231</v>
      </c>
    </row>
    <row r="2030" spans="1:1" x14ac:dyDescent="0.25">
      <c r="A2030" t="s">
        <v>1124</v>
      </c>
    </row>
    <row r="2031" spans="1:1" x14ac:dyDescent="0.25">
      <c r="A2031" t="s">
        <v>1487</v>
      </c>
    </row>
    <row r="2032" spans="1:1" x14ac:dyDescent="0.25">
      <c r="A2032" t="s">
        <v>1124</v>
      </c>
    </row>
    <row r="2033" spans="1:1" x14ac:dyDescent="0.25">
      <c r="A2033" t="s">
        <v>1488</v>
      </c>
    </row>
    <row r="2034" spans="1:1" x14ac:dyDescent="0.25">
      <c r="A2034" t="s">
        <v>513</v>
      </c>
    </row>
    <row r="2035" spans="1:1" x14ac:dyDescent="0.25">
      <c r="A2035" t="s">
        <v>1489</v>
      </c>
    </row>
    <row r="2036" spans="1:1" x14ac:dyDescent="0.25">
      <c r="A2036" t="s">
        <v>1490</v>
      </c>
    </row>
    <row r="2037" spans="1:1" x14ac:dyDescent="0.25">
      <c r="A2037" t="s">
        <v>1491</v>
      </c>
    </row>
    <row r="2038" spans="1:1" x14ac:dyDescent="0.25">
      <c r="A2038" t="s">
        <v>1492</v>
      </c>
    </row>
    <row r="2039" spans="1:1" x14ac:dyDescent="0.25">
      <c r="A2039" t="s">
        <v>517</v>
      </c>
    </row>
    <row r="2040" spans="1:1" x14ac:dyDescent="0.25">
      <c r="A2040" t="s">
        <v>1491</v>
      </c>
    </row>
    <row r="2041" spans="1:1" x14ac:dyDescent="0.25">
      <c r="A2041" t="s">
        <v>1493</v>
      </c>
    </row>
    <row r="2042" spans="1:1" x14ac:dyDescent="0.25">
      <c r="A2042" s="20" t="s">
        <v>1124</v>
      </c>
    </row>
    <row r="2043" spans="1:1" x14ac:dyDescent="0.25">
      <c r="A2043" s="20" t="s">
        <v>1487</v>
      </c>
    </row>
    <row r="2044" spans="1:1" x14ac:dyDescent="0.25">
      <c r="A2044" s="20" t="s">
        <v>1489</v>
      </c>
    </row>
    <row r="2045" spans="1:1" x14ac:dyDescent="0.25">
      <c r="A2045" s="20" t="s">
        <v>1490</v>
      </c>
    </row>
    <row r="2046" spans="1:1" x14ac:dyDescent="0.25">
      <c r="A2046" s="20" t="s">
        <v>1491</v>
      </c>
    </row>
    <row r="2047" spans="1:1" x14ac:dyDescent="0.25">
      <c r="A2047" s="20" t="s">
        <v>1493</v>
      </c>
    </row>
    <row r="2048" spans="1:1" x14ac:dyDescent="0.25">
      <c r="A2048" t="s">
        <v>1497</v>
      </c>
    </row>
    <row r="2049" spans="1:1" x14ac:dyDescent="0.25">
      <c r="A2049" t="s">
        <v>1498</v>
      </c>
    </row>
    <row r="2050" spans="1:1" x14ac:dyDescent="0.25">
      <c r="A2050" t="s">
        <v>1499</v>
      </c>
    </row>
    <row r="2051" spans="1:1" x14ac:dyDescent="0.25">
      <c r="A2051" s="20" t="s">
        <v>1497</v>
      </c>
    </row>
    <row r="2052" spans="1:1" x14ac:dyDescent="0.25">
      <c r="A2052" s="20" t="s">
        <v>1498</v>
      </c>
    </row>
    <row r="2053" spans="1:1" x14ac:dyDescent="0.25">
      <c r="A2053" s="20" t="s">
        <v>1499</v>
      </c>
    </row>
    <row r="2054" spans="1:1" x14ac:dyDescent="0.25">
      <c r="A2054" t="s">
        <v>391</v>
      </c>
    </row>
    <row r="2055" spans="1:1" x14ac:dyDescent="0.25">
      <c r="A2055" t="s">
        <v>1504</v>
      </c>
    </row>
    <row r="2056" spans="1:1" x14ac:dyDescent="0.25">
      <c r="A2056" t="s">
        <v>218</v>
      </c>
    </row>
    <row r="2057" spans="1:1" x14ac:dyDescent="0.25">
      <c r="A2057" t="s">
        <v>1505</v>
      </c>
    </row>
    <row r="2058" spans="1:1" x14ac:dyDescent="0.25">
      <c r="A2058" t="s">
        <v>232</v>
      </c>
    </row>
    <row r="2059" spans="1:1" x14ac:dyDescent="0.25">
      <c r="A2059" t="s">
        <v>1506</v>
      </c>
    </row>
    <row r="2060" spans="1:1" x14ac:dyDescent="0.25">
      <c r="A2060" t="s">
        <v>1507</v>
      </c>
    </row>
    <row r="2061" spans="1:1" x14ac:dyDescent="0.25">
      <c r="A2061" t="s">
        <v>578</v>
      </c>
    </row>
    <row r="2062" spans="1:1" x14ac:dyDescent="0.25">
      <c r="A2062" s="20" t="s">
        <v>391</v>
      </c>
    </row>
    <row r="2063" spans="1:1" x14ac:dyDescent="0.25">
      <c r="A2063" s="20" t="s">
        <v>1504</v>
      </c>
    </row>
    <row r="2064" spans="1:1" x14ac:dyDescent="0.25">
      <c r="A2064" s="20" t="s">
        <v>218</v>
      </c>
    </row>
    <row r="2065" spans="1:1" x14ac:dyDescent="0.25">
      <c r="A2065" s="20" t="s">
        <v>1505</v>
      </c>
    </row>
    <row r="2066" spans="1:1" x14ac:dyDescent="0.25">
      <c r="A2066" s="20" t="s">
        <v>232</v>
      </c>
    </row>
    <row r="2067" spans="1:1" x14ac:dyDescent="0.25">
      <c r="A2067" s="20" t="s">
        <v>1506</v>
      </c>
    </row>
    <row r="2068" spans="1:1" x14ac:dyDescent="0.25">
      <c r="A2068" s="20" t="s">
        <v>1507</v>
      </c>
    </row>
    <row r="2069" spans="1:1" x14ac:dyDescent="0.25">
      <c r="A2069" s="20" t="s">
        <v>578</v>
      </c>
    </row>
    <row r="2070" spans="1:1" x14ac:dyDescent="0.25">
      <c r="A2070" t="s">
        <v>1124</v>
      </c>
    </row>
    <row r="2071" spans="1:1" x14ac:dyDescent="0.25">
      <c r="A2071" t="s">
        <v>1247</v>
      </c>
    </row>
    <row r="2072" spans="1:1" x14ac:dyDescent="0.25">
      <c r="A2072" t="s">
        <v>1512</v>
      </c>
    </row>
    <row r="2073" spans="1:1" x14ac:dyDescent="0.25">
      <c r="A2073" t="s">
        <v>1513</v>
      </c>
    </row>
    <row r="2074" spans="1:1" x14ac:dyDescent="0.25">
      <c r="A2074" t="s">
        <v>1491</v>
      </c>
    </row>
    <row r="2075" spans="1:1" x14ac:dyDescent="0.25">
      <c r="A2075" t="s">
        <v>1514</v>
      </c>
    </row>
    <row r="2076" spans="1:1" x14ac:dyDescent="0.25">
      <c r="A2076" t="s">
        <v>1515</v>
      </c>
    </row>
    <row r="2077" spans="1:1" x14ac:dyDescent="0.25">
      <c r="A2077" t="s">
        <v>1516</v>
      </c>
    </row>
    <row r="2078" spans="1:1" x14ac:dyDescent="0.25">
      <c r="A2078" s="20" t="s">
        <v>1346</v>
      </c>
    </row>
    <row r="2079" spans="1:1" x14ac:dyDescent="0.25">
      <c r="A2079" s="20" t="s">
        <v>1519</v>
      </c>
    </row>
    <row r="2080" spans="1:1" x14ac:dyDescent="0.25">
      <c r="A2080" s="20" t="s">
        <v>1355</v>
      </c>
    </row>
    <row r="2081" spans="1:1" x14ac:dyDescent="0.25">
      <c r="A2081" s="20" t="s">
        <v>709</v>
      </c>
    </row>
    <row r="2082" spans="1:1" x14ac:dyDescent="0.25">
      <c r="A2082" s="20" t="s">
        <v>1247</v>
      </c>
    </row>
    <row r="2083" spans="1:1" x14ac:dyDescent="0.25">
      <c r="A2083" s="20" t="s">
        <v>1513</v>
      </c>
    </row>
    <row r="2084" spans="1:1" x14ac:dyDescent="0.25">
      <c r="A2084" s="20" t="s">
        <v>1514</v>
      </c>
    </row>
    <row r="2085" spans="1:1" x14ac:dyDescent="0.25">
      <c r="A2085" s="20" t="s">
        <v>1516</v>
      </c>
    </row>
    <row r="2086" spans="1:1" x14ac:dyDescent="0.25">
      <c r="A2086" t="s">
        <v>1522</v>
      </c>
    </row>
    <row r="2087" spans="1:1" x14ac:dyDescent="0.25">
      <c r="A2087" t="s">
        <v>1514</v>
      </c>
    </row>
    <row r="2088" spans="1:1" x14ac:dyDescent="0.25">
      <c r="A2088" t="s">
        <v>1523</v>
      </c>
    </row>
    <row r="2089" spans="1:1" x14ac:dyDescent="0.25">
      <c r="A2089" t="s">
        <v>1247</v>
      </c>
    </row>
    <row r="2090" spans="1:1" x14ac:dyDescent="0.25">
      <c r="A2090" s="20" t="s">
        <v>1522</v>
      </c>
    </row>
    <row r="2091" spans="1:1" x14ac:dyDescent="0.25">
      <c r="A2091" s="20" t="s">
        <v>1514</v>
      </c>
    </row>
    <row r="2092" spans="1:1" x14ac:dyDescent="0.25">
      <c r="A2092" s="20" t="s">
        <v>1523</v>
      </c>
    </row>
    <row r="2093" spans="1:1" x14ac:dyDescent="0.25">
      <c r="A2093" s="20" t="s">
        <v>1247</v>
      </c>
    </row>
    <row r="2094" spans="1:1" x14ac:dyDescent="0.25">
      <c r="A2094" t="s">
        <v>707</v>
      </c>
    </row>
    <row r="2095" spans="1:1" x14ac:dyDescent="0.25">
      <c r="A2095" t="s">
        <v>1529</v>
      </c>
    </row>
    <row r="2096" spans="1:1" x14ac:dyDescent="0.25">
      <c r="A2096" s="20" t="s">
        <v>1532</v>
      </c>
    </row>
    <row r="2097" spans="1:1" x14ac:dyDescent="0.25">
      <c r="A2097" s="20" t="s">
        <v>707</v>
      </c>
    </row>
    <row r="2098" spans="1:1" x14ac:dyDescent="0.25">
      <c r="A2098" t="s">
        <v>706</v>
      </c>
    </row>
    <row r="2099" spans="1:1" x14ac:dyDescent="0.25">
      <c r="A2099" s="20" t="s">
        <v>706</v>
      </c>
    </row>
    <row r="2100" spans="1:1" x14ac:dyDescent="0.25">
      <c r="A2100" t="s">
        <v>244</v>
      </c>
    </row>
    <row r="2101" spans="1:1" x14ac:dyDescent="0.25">
      <c r="A2101" t="s">
        <v>231</v>
      </c>
    </row>
    <row r="2102" spans="1:1" x14ac:dyDescent="0.25">
      <c r="A2102" s="20" t="s">
        <v>1168</v>
      </c>
    </row>
    <row r="2103" spans="1:1" x14ac:dyDescent="0.25">
      <c r="A2103" s="20" t="s">
        <v>231</v>
      </c>
    </row>
    <row r="2104" spans="1:1" x14ac:dyDescent="0.25">
      <c r="A2104" s="66" t="s">
        <v>1753</v>
      </c>
    </row>
    <row r="2105" spans="1:1" x14ac:dyDescent="0.25">
      <c r="A2105" s="66" t="s">
        <v>1748</v>
      </c>
    </row>
    <row r="2106" spans="1:1" x14ac:dyDescent="0.25">
      <c r="A2106" s="66" t="s">
        <v>1724</v>
      </c>
    </row>
  </sheetData>
  <sortState xmlns:xlrd2="http://schemas.microsoft.com/office/spreadsheetml/2017/richdata2" ref="M2:N2106">
    <sortCondition descending="1" ref="N2:N2106"/>
    <sortCondition ref="M2:M210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9FEC-5D89-4DDC-A88B-CCB1551FC995}">
  <sheetPr>
    <tabColor theme="3" tint="0.499984740745262"/>
  </sheetPr>
  <dimension ref="A1:DY258"/>
  <sheetViews>
    <sheetView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R14" sqref="R14"/>
    </sheetView>
  </sheetViews>
  <sheetFormatPr defaultRowHeight="15" x14ac:dyDescent="0.25"/>
  <cols>
    <col min="1" max="1" width="33.42578125" bestFit="1" customWidth="1"/>
    <col min="2" max="2" width="18.140625" bestFit="1" customWidth="1"/>
    <col min="3" max="3" width="17.5703125" bestFit="1" customWidth="1"/>
    <col min="4" max="4" width="15.5703125" bestFit="1" customWidth="1"/>
    <col min="5" max="5" width="19" bestFit="1" customWidth="1"/>
    <col min="6" max="6" width="21" customWidth="1"/>
    <col min="7" max="7" width="19" bestFit="1" customWidth="1"/>
    <col min="8" max="8" width="17.42578125" bestFit="1" customWidth="1"/>
    <col min="9" max="9" width="18" customWidth="1"/>
    <col min="10" max="10" width="23" bestFit="1" customWidth="1"/>
    <col min="11" max="11" width="19.42578125" bestFit="1" customWidth="1"/>
    <col min="12" max="12" width="15.42578125" bestFit="1" customWidth="1"/>
    <col min="13" max="13" width="19.140625" bestFit="1" customWidth="1"/>
    <col min="14" max="14" width="28" bestFit="1" customWidth="1"/>
    <col min="15" max="15" width="19.140625" bestFit="1" customWidth="1"/>
    <col min="16" max="16" width="19.7109375" bestFit="1" customWidth="1"/>
    <col min="17" max="17" width="19.140625" bestFit="1" customWidth="1"/>
    <col min="18" max="18" width="23.7109375" bestFit="1" customWidth="1"/>
    <col min="19" max="19" width="28.5703125" bestFit="1" customWidth="1"/>
    <col min="20" max="20" width="20.28515625" bestFit="1" customWidth="1"/>
    <col min="21" max="22" width="23.7109375" bestFit="1" customWidth="1"/>
    <col min="23" max="23" width="28.5703125" bestFit="1" customWidth="1"/>
    <col min="24" max="25" width="23.85546875" bestFit="1" customWidth="1"/>
    <col min="26" max="26" width="14.42578125" bestFit="1" customWidth="1"/>
    <col min="27" max="27" width="23.7109375" bestFit="1" customWidth="1"/>
    <col min="28" max="28" width="23.85546875" bestFit="1" customWidth="1"/>
    <col min="29" max="29" width="28.85546875" bestFit="1" customWidth="1"/>
    <col min="30" max="30" width="20.85546875" bestFit="1" customWidth="1"/>
    <col min="31" max="31" width="21.140625" bestFit="1" customWidth="1"/>
    <col min="32" max="32" width="17" bestFit="1" customWidth="1"/>
    <col min="33" max="33" width="19.28515625" bestFit="1" customWidth="1"/>
    <col min="34" max="34" width="23.5703125" bestFit="1" customWidth="1"/>
    <col min="35" max="35" width="20.85546875" bestFit="1" customWidth="1"/>
    <col min="36" max="36" width="19.7109375" bestFit="1" customWidth="1"/>
    <col min="37" max="37" width="23.5703125" bestFit="1" customWidth="1"/>
    <col min="38" max="38" width="22.28515625" bestFit="1" customWidth="1"/>
    <col min="39" max="39" width="25.140625" bestFit="1" customWidth="1"/>
    <col min="40" max="40" width="18.5703125" bestFit="1" customWidth="1"/>
    <col min="41" max="41" width="27.28515625" bestFit="1" customWidth="1"/>
    <col min="42" max="42" width="23.28515625" bestFit="1" customWidth="1"/>
    <col min="43" max="43" width="20.28515625" bestFit="1" customWidth="1"/>
    <col min="44" max="44" width="22.28515625" bestFit="1" customWidth="1"/>
    <col min="45" max="45" width="20.140625" bestFit="1" customWidth="1"/>
    <col min="46" max="46" width="18" bestFit="1" customWidth="1"/>
    <col min="47" max="47" width="28.7109375" bestFit="1" customWidth="1"/>
    <col min="48" max="48" width="23.28515625" bestFit="1" customWidth="1"/>
    <col min="49" max="49" width="22.28515625" bestFit="1" customWidth="1"/>
    <col min="50" max="50" width="20.28515625" bestFit="1" customWidth="1"/>
    <col min="51" max="51" width="22.28515625" bestFit="1" customWidth="1"/>
    <col min="52" max="52" width="19.42578125" bestFit="1" customWidth="1"/>
    <col min="53" max="53" width="23.140625" bestFit="1" customWidth="1"/>
    <col min="54" max="54" width="24.28515625" bestFit="1" customWidth="1"/>
    <col min="55" max="55" width="18" bestFit="1" customWidth="1"/>
    <col min="56" max="56" width="23.28515625" bestFit="1" customWidth="1"/>
    <col min="57" max="58" width="25" bestFit="1" customWidth="1"/>
    <col min="59" max="59" width="21" bestFit="1" customWidth="1"/>
    <col min="60" max="60" width="20.42578125" bestFit="1" customWidth="1"/>
    <col min="61" max="61" width="28.7109375" bestFit="1" customWidth="1"/>
    <col min="62" max="63" width="23.28515625" bestFit="1" customWidth="1"/>
    <col min="64" max="64" width="25.28515625" bestFit="1" customWidth="1"/>
    <col min="65" max="65" width="22.28515625" bestFit="1" customWidth="1"/>
    <col min="66" max="67" width="20.140625" bestFit="1" customWidth="1"/>
    <col min="68" max="68" width="24.140625" bestFit="1" customWidth="1"/>
    <col min="69" max="69" width="25" customWidth="1"/>
    <col min="70" max="70" width="18.85546875" customWidth="1"/>
    <col min="71" max="71" width="28.28515625" bestFit="1" customWidth="1"/>
    <col min="72" max="73" width="17" bestFit="1" customWidth="1"/>
    <col min="74" max="74" width="20.42578125" bestFit="1" customWidth="1"/>
    <col min="75" max="75" width="19.5703125" bestFit="1" customWidth="1"/>
    <col min="76" max="76" width="16.5703125" bestFit="1" customWidth="1"/>
    <col min="77" max="77" width="24.85546875" bestFit="1" customWidth="1"/>
    <col min="78" max="78" width="18.28515625" bestFit="1" customWidth="1"/>
    <col min="79" max="79" width="23.7109375" bestFit="1" customWidth="1"/>
    <col min="80" max="80" width="20" bestFit="1" customWidth="1"/>
    <col min="81" max="81" width="22.140625" bestFit="1" customWidth="1"/>
    <col min="82" max="82" width="23.7109375" bestFit="1" customWidth="1"/>
    <col min="83" max="83" width="22.7109375" bestFit="1" customWidth="1"/>
    <col min="84" max="84" width="26.42578125" bestFit="1" customWidth="1"/>
    <col min="85" max="85" width="21.85546875" bestFit="1" customWidth="1"/>
    <col min="86" max="86" width="18.28515625" bestFit="1" customWidth="1"/>
    <col min="87" max="87" width="27.7109375" bestFit="1" customWidth="1"/>
    <col min="88" max="88" width="23.85546875" bestFit="1" customWidth="1"/>
    <col min="89" max="89" width="23" bestFit="1" customWidth="1"/>
    <col min="90" max="90" width="17.85546875" bestFit="1" customWidth="1"/>
    <col min="91" max="91" width="19.5703125" bestFit="1" customWidth="1"/>
    <col min="92" max="92" width="24" bestFit="1" customWidth="1"/>
    <col min="93" max="93" width="18.140625" bestFit="1" customWidth="1"/>
    <col min="94" max="94" width="17.5703125" bestFit="1" customWidth="1"/>
    <col min="95" max="95" width="18.42578125" bestFit="1" customWidth="1"/>
    <col min="96" max="96" width="20.5703125" bestFit="1" customWidth="1"/>
    <col min="97" max="97" width="16.5703125" bestFit="1" customWidth="1"/>
    <col min="98" max="98" width="23.140625" bestFit="1" customWidth="1"/>
    <col min="99" max="99" width="25.85546875" bestFit="1" customWidth="1"/>
    <col min="100" max="100" width="16.5703125" bestFit="1" customWidth="1"/>
    <col min="101" max="101" width="24.7109375" bestFit="1" customWidth="1"/>
    <col min="102" max="102" width="18.7109375" bestFit="1" customWidth="1"/>
    <col min="103" max="103" width="24.42578125" bestFit="1" customWidth="1"/>
    <col min="104" max="104" width="25.140625" bestFit="1" customWidth="1"/>
    <col min="105" max="105" width="30.42578125" bestFit="1" customWidth="1"/>
    <col min="106" max="106" width="17.28515625" bestFit="1" customWidth="1"/>
    <col min="107" max="107" width="23.140625" bestFit="1" customWidth="1"/>
    <col min="108" max="108" width="24.42578125" customWidth="1"/>
    <col min="109" max="109" width="22.28515625" customWidth="1"/>
    <col min="110" max="110" width="29.140625" bestFit="1" customWidth="1"/>
    <col min="111" max="112" width="23.140625" bestFit="1" customWidth="1"/>
    <col min="113" max="113" width="26.5703125" bestFit="1" customWidth="1"/>
    <col min="114" max="114" width="21.140625" bestFit="1" customWidth="1"/>
    <col min="115" max="115" width="20.7109375" customWidth="1"/>
    <col min="116" max="116" width="16.5703125" bestFit="1" customWidth="1"/>
    <col min="117" max="117" width="17.5703125" bestFit="1" customWidth="1"/>
    <col min="118" max="118" width="15.5703125" bestFit="1" customWidth="1"/>
    <col min="119" max="120" width="23.140625" bestFit="1" customWidth="1"/>
    <col min="121" max="125" width="6.42578125" bestFit="1" customWidth="1"/>
  </cols>
  <sheetData>
    <row r="1" spans="1:129" ht="15.75" x14ac:dyDescent="0.25">
      <c r="A1" s="1"/>
      <c r="B1" s="2">
        <v>1907</v>
      </c>
      <c r="C1" s="2">
        <v>1908</v>
      </c>
      <c r="D1" s="2">
        <v>1909</v>
      </c>
      <c r="E1" s="2">
        <v>1910</v>
      </c>
      <c r="F1" s="2">
        <v>1911</v>
      </c>
      <c r="G1" s="2">
        <v>1912</v>
      </c>
      <c r="H1" s="3">
        <v>1913</v>
      </c>
      <c r="I1" s="2">
        <v>1914</v>
      </c>
      <c r="J1" s="2">
        <v>1915</v>
      </c>
      <c r="K1" s="3">
        <v>1916</v>
      </c>
      <c r="L1" s="3">
        <v>1917</v>
      </c>
      <c r="M1" s="3">
        <v>1918</v>
      </c>
      <c r="N1" s="2">
        <v>1919</v>
      </c>
      <c r="O1" s="3">
        <v>1920</v>
      </c>
      <c r="P1" s="3">
        <v>1921</v>
      </c>
      <c r="Q1" s="3">
        <v>1922</v>
      </c>
      <c r="R1" s="3">
        <v>1923</v>
      </c>
      <c r="S1" s="2">
        <v>1924</v>
      </c>
      <c r="T1" s="2">
        <v>1925</v>
      </c>
      <c r="U1" s="2">
        <v>1926</v>
      </c>
      <c r="V1" s="2">
        <v>1927</v>
      </c>
      <c r="W1" s="2">
        <v>1928</v>
      </c>
      <c r="X1" s="2">
        <v>1929</v>
      </c>
      <c r="Y1" s="2">
        <v>1930</v>
      </c>
      <c r="Z1" s="2">
        <v>1931</v>
      </c>
      <c r="AA1" s="2">
        <v>1932</v>
      </c>
      <c r="AB1" s="2">
        <v>1933</v>
      </c>
      <c r="AC1" s="2">
        <v>1934</v>
      </c>
      <c r="AD1" s="2">
        <v>1935</v>
      </c>
      <c r="AE1" s="2">
        <v>1936</v>
      </c>
      <c r="AF1" s="2">
        <v>1937</v>
      </c>
      <c r="AG1" s="2">
        <v>1938</v>
      </c>
      <c r="AH1" s="2">
        <v>1939</v>
      </c>
      <c r="AI1" s="2">
        <v>1940</v>
      </c>
      <c r="AJ1" s="2">
        <v>1941</v>
      </c>
      <c r="AK1" s="2">
        <v>1942</v>
      </c>
      <c r="AL1" s="2">
        <v>1943</v>
      </c>
      <c r="AM1" s="2">
        <v>1944</v>
      </c>
      <c r="AN1" s="2">
        <v>1945</v>
      </c>
      <c r="AO1" s="2">
        <v>1946</v>
      </c>
      <c r="AP1" s="2">
        <v>1947</v>
      </c>
      <c r="AQ1" s="2">
        <v>1948</v>
      </c>
      <c r="AR1" s="2">
        <v>1949</v>
      </c>
      <c r="AS1" s="2">
        <v>1950</v>
      </c>
      <c r="AT1" s="2">
        <v>1951</v>
      </c>
      <c r="AU1" s="2">
        <v>1952</v>
      </c>
      <c r="AV1" s="2">
        <v>1953</v>
      </c>
      <c r="AW1" s="2">
        <v>1954</v>
      </c>
      <c r="AX1" s="2">
        <v>1955</v>
      </c>
      <c r="AY1" s="2">
        <v>1956</v>
      </c>
      <c r="AZ1" s="2">
        <v>1957</v>
      </c>
      <c r="BA1" s="2">
        <v>1958</v>
      </c>
      <c r="BB1" s="2">
        <v>1959</v>
      </c>
      <c r="BC1" s="2">
        <v>1960</v>
      </c>
      <c r="BD1" s="2">
        <v>1961</v>
      </c>
      <c r="BE1" s="2">
        <v>1962</v>
      </c>
      <c r="BF1" s="2">
        <v>1963</v>
      </c>
      <c r="BG1" s="2">
        <v>1964</v>
      </c>
      <c r="BH1" s="2">
        <v>1965</v>
      </c>
      <c r="BI1" s="2">
        <v>1966</v>
      </c>
      <c r="BJ1" s="2">
        <v>1967</v>
      </c>
      <c r="BK1" s="2">
        <v>1968</v>
      </c>
      <c r="BL1" s="2">
        <v>1969</v>
      </c>
      <c r="BM1" s="2">
        <v>1970</v>
      </c>
      <c r="BN1" s="2">
        <v>1971</v>
      </c>
      <c r="BO1" s="2">
        <v>1972</v>
      </c>
      <c r="BP1" s="2">
        <v>1973</v>
      </c>
      <c r="BQ1" s="2">
        <v>1974</v>
      </c>
      <c r="BR1" s="2">
        <v>1975</v>
      </c>
      <c r="BS1" s="2">
        <v>1976</v>
      </c>
      <c r="BT1" s="2">
        <v>1977</v>
      </c>
      <c r="BU1" s="2">
        <v>1978</v>
      </c>
      <c r="BV1" s="2">
        <v>1979</v>
      </c>
      <c r="BW1" s="2">
        <v>1980</v>
      </c>
      <c r="BX1" s="2">
        <v>1981</v>
      </c>
      <c r="BY1" s="2">
        <v>1982</v>
      </c>
      <c r="BZ1" s="2">
        <v>1983</v>
      </c>
      <c r="CA1" s="2">
        <v>1984</v>
      </c>
      <c r="CB1" s="2">
        <v>1985</v>
      </c>
      <c r="CC1" s="2">
        <v>1986</v>
      </c>
      <c r="CD1" s="2">
        <v>1987</v>
      </c>
      <c r="CE1" s="2">
        <v>1988</v>
      </c>
      <c r="CF1" s="2">
        <v>1989</v>
      </c>
      <c r="CG1" s="2">
        <v>1990</v>
      </c>
      <c r="CH1" s="2">
        <v>1991</v>
      </c>
      <c r="CI1" s="2">
        <v>1992</v>
      </c>
      <c r="CJ1" s="2">
        <v>1993</v>
      </c>
      <c r="CK1" s="2">
        <v>1994</v>
      </c>
      <c r="CL1" s="2">
        <v>1995</v>
      </c>
      <c r="CM1" s="2">
        <v>1996</v>
      </c>
      <c r="CN1" s="2">
        <v>1997</v>
      </c>
      <c r="CO1" s="2">
        <v>1998</v>
      </c>
      <c r="CP1" s="2">
        <v>1999</v>
      </c>
      <c r="CQ1" s="2">
        <v>2000</v>
      </c>
      <c r="CR1" s="2">
        <v>2001</v>
      </c>
      <c r="CS1" s="2">
        <v>2002</v>
      </c>
      <c r="CT1" s="2">
        <v>2003</v>
      </c>
      <c r="CU1" s="2">
        <v>2004</v>
      </c>
      <c r="CV1" s="2">
        <v>2005</v>
      </c>
      <c r="CW1" s="2">
        <v>2006</v>
      </c>
      <c r="CX1" s="2">
        <v>2007</v>
      </c>
      <c r="CY1" s="2">
        <v>2008</v>
      </c>
      <c r="CZ1" s="2">
        <v>2009</v>
      </c>
      <c r="DA1" s="2">
        <v>2010</v>
      </c>
      <c r="DB1" s="2">
        <v>2011</v>
      </c>
      <c r="DC1" s="2">
        <v>2012</v>
      </c>
      <c r="DD1" s="2">
        <v>2013</v>
      </c>
      <c r="DE1" s="2">
        <v>2014</v>
      </c>
      <c r="DF1" s="2">
        <v>2015</v>
      </c>
      <c r="DG1" s="2">
        <v>2016</v>
      </c>
      <c r="DH1" s="2">
        <v>2017</v>
      </c>
      <c r="DI1" s="2">
        <v>2018</v>
      </c>
      <c r="DJ1" s="2">
        <v>2019</v>
      </c>
      <c r="DK1" s="2">
        <v>2020</v>
      </c>
      <c r="DL1" s="2">
        <v>2021</v>
      </c>
      <c r="DM1" s="2">
        <v>2022</v>
      </c>
      <c r="DN1" s="2">
        <v>2023</v>
      </c>
      <c r="DO1" s="2">
        <v>2024</v>
      </c>
      <c r="DP1" s="2">
        <v>2025</v>
      </c>
      <c r="DQ1" s="2">
        <v>2026</v>
      </c>
      <c r="DR1" s="2">
        <v>2027</v>
      </c>
      <c r="DS1" s="2">
        <v>2028</v>
      </c>
      <c r="DT1" s="2">
        <v>2029</v>
      </c>
      <c r="DU1" s="2">
        <v>2030</v>
      </c>
      <c r="DV1" s="1"/>
      <c r="DW1" s="1"/>
      <c r="DX1" s="1"/>
      <c r="DY1" s="1"/>
    </row>
    <row r="2" spans="1:129" x14ac:dyDescent="0.25">
      <c r="B2" s="4" t="s">
        <v>0</v>
      </c>
      <c r="C2" t="s">
        <v>1</v>
      </c>
      <c r="D2" s="4" t="s">
        <v>2</v>
      </c>
      <c r="E2" s="4" t="s">
        <v>1</v>
      </c>
      <c r="F2" t="s">
        <v>2</v>
      </c>
      <c r="G2" t="s">
        <v>3</v>
      </c>
      <c r="H2" t="s">
        <v>2</v>
      </c>
      <c r="I2" t="s">
        <v>1</v>
      </c>
      <c r="J2" t="s">
        <v>4</v>
      </c>
      <c r="K2" t="s">
        <v>5</v>
      </c>
      <c r="L2" t="s">
        <v>6</v>
      </c>
      <c r="M2" t="s">
        <v>7</v>
      </c>
      <c r="N2" s="4" t="s">
        <v>8</v>
      </c>
      <c r="O2" t="s">
        <v>7</v>
      </c>
      <c r="P2" t="s">
        <v>9</v>
      </c>
      <c r="Q2" t="s">
        <v>7</v>
      </c>
      <c r="R2" t="s">
        <v>10</v>
      </c>
      <c r="S2" t="s">
        <v>10</v>
      </c>
      <c r="T2" t="s">
        <v>7</v>
      </c>
      <c r="U2" t="s">
        <v>10</v>
      </c>
      <c r="V2" s="4" t="s">
        <v>10</v>
      </c>
      <c r="W2" t="s">
        <v>10</v>
      </c>
      <c r="X2" t="s">
        <v>11</v>
      </c>
      <c r="Y2" t="s">
        <v>11</v>
      </c>
      <c r="Z2" s="4" t="s">
        <v>12</v>
      </c>
      <c r="AA2" s="4" t="s">
        <v>10</v>
      </c>
      <c r="AB2" s="4" t="s">
        <v>11</v>
      </c>
      <c r="AC2" s="4" t="s">
        <v>13</v>
      </c>
      <c r="AD2" t="s">
        <v>14</v>
      </c>
      <c r="AE2" t="s">
        <v>12</v>
      </c>
      <c r="AF2" t="s">
        <v>15</v>
      </c>
      <c r="AG2" t="s">
        <v>16</v>
      </c>
      <c r="AH2" t="s">
        <v>17</v>
      </c>
      <c r="AI2" t="s">
        <v>13</v>
      </c>
      <c r="AJ2" t="s">
        <v>18</v>
      </c>
      <c r="AK2" t="s">
        <v>19</v>
      </c>
      <c r="AL2" t="s">
        <v>20</v>
      </c>
      <c r="AM2" t="s">
        <v>21</v>
      </c>
      <c r="AN2" t="s">
        <v>22</v>
      </c>
      <c r="AO2" t="s">
        <v>23</v>
      </c>
      <c r="AP2" t="s">
        <v>24</v>
      </c>
      <c r="AQ2" t="s">
        <v>22</v>
      </c>
      <c r="AR2" t="s">
        <v>20</v>
      </c>
      <c r="AS2" t="s">
        <v>25</v>
      </c>
      <c r="AT2" t="s">
        <v>22</v>
      </c>
      <c r="AU2" t="s">
        <v>26</v>
      </c>
      <c r="AV2" t="s">
        <v>24</v>
      </c>
      <c r="AW2" t="s">
        <v>20</v>
      </c>
      <c r="AX2" t="s">
        <v>22</v>
      </c>
      <c r="AY2" t="s">
        <v>20</v>
      </c>
      <c r="AZ2" t="s">
        <v>26</v>
      </c>
      <c r="BA2" t="s">
        <v>22</v>
      </c>
      <c r="BB2" t="s">
        <v>27</v>
      </c>
      <c r="BC2" s="4" t="s">
        <v>28</v>
      </c>
      <c r="BD2" t="s">
        <v>29</v>
      </c>
      <c r="BE2" t="s">
        <v>30</v>
      </c>
      <c r="BF2" t="s">
        <v>31</v>
      </c>
      <c r="BG2" t="s">
        <v>32</v>
      </c>
      <c r="BH2" t="s">
        <v>28</v>
      </c>
      <c r="BI2" t="s">
        <v>30</v>
      </c>
      <c r="BJ2" t="s">
        <v>33</v>
      </c>
      <c r="BK2" t="s">
        <v>34</v>
      </c>
      <c r="BL2" t="s">
        <v>35</v>
      </c>
      <c r="BM2" t="s">
        <v>36</v>
      </c>
      <c r="BN2" t="s">
        <v>37</v>
      </c>
      <c r="BO2" t="s">
        <v>28</v>
      </c>
      <c r="BP2" t="s">
        <v>38</v>
      </c>
      <c r="BQ2" t="s">
        <v>35</v>
      </c>
      <c r="BR2" t="s">
        <v>39</v>
      </c>
      <c r="BS2" t="s">
        <v>40</v>
      </c>
      <c r="BT2" t="s">
        <v>28</v>
      </c>
      <c r="BU2" t="s">
        <v>37</v>
      </c>
      <c r="BV2" t="s">
        <v>41</v>
      </c>
      <c r="BW2" t="s">
        <v>42</v>
      </c>
      <c r="BX2" t="s">
        <v>28</v>
      </c>
      <c r="BY2" t="s">
        <v>43</v>
      </c>
      <c r="BZ2" t="s">
        <v>44</v>
      </c>
      <c r="CA2" t="s">
        <v>45</v>
      </c>
      <c r="CB2" t="s">
        <v>46</v>
      </c>
      <c r="CE2" t="s">
        <v>47</v>
      </c>
      <c r="CG2" t="s">
        <v>48</v>
      </c>
      <c r="CL2" t="s">
        <v>49</v>
      </c>
      <c r="CO2" t="s">
        <v>30</v>
      </c>
      <c r="CR2" t="s">
        <v>50</v>
      </c>
      <c r="CX2" s="15" t="s">
        <v>49</v>
      </c>
      <c r="CY2" s="15" t="s">
        <v>49</v>
      </c>
      <c r="CZ2" s="15" t="s">
        <v>51</v>
      </c>
      <c r="DA2" s="15" t="s">
        <v>38</v>
      </c>
      <c r="DB2" s="15" t="s">
        <v>38</v>
      </c>
      <c r="DC2" s="15" t="s">
        <v>52</v>
      </c>
      <c r="DD2" s="15"/>
      <c r="DE2" s="15" t="s">
        <v>38</v>
      </c>
      <c r="DF2" s="15" t="s">
        <v>38</v>
      </c>
      <c r="DG2" s="15" t="s">
        <v>53</v>
      </c>
      <c r="DH2" s="15" t="s">
        <v>53</v>
      </c>
      <c r="DI2" s="15"/>
      <c r="DJ2" s="15"/>
      <c r="DK2" s="15" t="s">
        <v>54</v>
      </c>
      <c r="DL2" s="15"/>
      <c r="DM2" s="15" t="s">
        <v>38</v>
      </c>
      <c r="DN2" s="15" t="s">
        <v>38</v>
      </c>
      <c r="DO2" t="s">
        <v>53</v>
      </c>
      <c r="DP2" t="s">
        <v>53</v>
      </c>
      <c r="DQ2" s="15"/>
      <c r="DR2" s="15"/>
      <c r="DS2" s="15"/>
    </row>
    <row r="3" spans="1:129" x14ac:dyDescent="0.25">
      <c r="B3" s="4" t="s">
        <v>1756</v>
      </c>
      <c r="C3" t="s">
        <v>1757</v>
      </c>
      <c r="D3" s="4" t="s">
        <v>1758</v>
      </c>
      <c r="E3" s="4" t="s">
        <v>1759</v>
      </c>
      <c r="F3" s="4" t="s">
        <v>1760</v>
      </c>
      <c r="G3" s="4" t="s">
        <v>1761</v>
      </c>
      <c r="H3" s="4" t="s">
        <v>1762</v>
      </c>
      <c r="I3" s="4" t="s">
        <v>1763</v>
      </c>
      <c r="J3" s="4" t="s">
        <v>1764</v>
      </c>
      <c r="K3" s="4" t="s">
        <v>1765</v>
      </c>
      <c r="L3" s="4" t="s">
        <v>1766</v>
      </c>
      <c r="M3" s="4" t="s">
        <v>1767</v>
      </c>
      <c r="N3" s="4" t="s">
        <v>1768</v>
      </c>
      <c r="O3" s="4" t="s">
        <v>1769</v>
      </c>
      <c r="P3" s="4" t="s">
        <v>1770</v>
      </c>
      <c r="Q3" s="4" t="s">
        <v>1771</v>
      </c>
      <c r="R3" s="4" t="s">
        <v>1772</v>
      </c>
      <c r="S3" s="4" t="s">
        <v>1773</v>
      </c>
      <c r="T3" s="4" t="s">
        <v>1774</v>
      </c>
      <c r="U3" s="4" t="s">
        <v>1775</v>
      </c>
      <c r="V3" s="96" t="s">
        <v>1776</v>
      </c>
      <c r="Z3" s="4"/>
      <c r="AA3" s="4"/>
      <c r="AB3" s="4"/>
      <c r="AC3" s="4"/>
      <c r="AE3" t="s">
        <v>1777</v>
      </c>
      <c r="AF3" s="95" t="s">
        <v>1778</v>
      </c>
      <c r="AG3" t="s">
        <v>1779</v>
      </c>
      <c r="AH3" t="s">
        <v>1780</v>
      </c>
      <c r="AL3" t="s">
        <v>1781</v>
      </c>
      <c r="AN3" t="s">
        <v>1782</v>
      </c>
      <c r="AO3" t="s">
        <v>1783</v>
      </c>
      <c r="AP3" t="s">
        <v>1784</v>
      </c>
      <c r="AQ3" t="s">
        <v>1785</v>
      </c>
      <c r="AR3" t="s">
        <v>1786</v>
      </c>
      <c r="AS3" t="s">
        <v>1787</v>
      </c>
      <c r="AT3" t="s">
        <v>1788</v>
      </c>
      <c r="AV3" t="s">
        <v>1789</v>
      </c>
      <c r="AW3" t="s">
        <v>1790</v>
      </c>
      <c r="AY3" t="s">
        <v>1791</v>
      </c>
      <c r="AZ3" t="s">
        <v>1792</v>
      </c>
      <c r="BA3" t="s">
        <v>1793</v>
      </c>
      <c r="BB3" t="s">
        <v>1794</v>
      </c>
      <c r="BC3" s="4" t="s">
        <v>1795</v>
      </c>
      <c r="BD3" t="s">
        <v>1796</v>
      </c>
      <c r="BE3" t="s">
        <v>1797</v>
      </c>
      <c r="BF3" t="s">
        <v>1798</v>
      </c>
      <c r="BG3" t="s">
        <v>1799</v>
      </c>
      <c r="BI3" t="s">
        <v>1800</v>
      </c>
      <c r="BJ3" t="s">
        <v>1801</v>
      </c>
      <c r="BP3" t="s">
        <v>1802</v>
      </c>
      <c r="BQ3" t="s">
        <v>1803</v>
      </c>
      <c r="BR3" t="s">
        <v>1804</v>
      </c>
      <c r="BS3" t="s">
        <v>1805</v>
      </c>
      <c r="BT3" t="s">
        <v>1806</v>
      </c>
      <c r="CG3" t="s">
        <v>1807</v>
      </c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Q3" s="15"/>
      <c r="DR3" s="15"/>
      <c r="DS3" s="15"/>
    </row>
    <row r="4" spans="1:129" x14ac:dyDescent="0.25">
      <c r="A4" s="5" t="s">
        <v>55</v>
      </c>
      <c r="B4" s="6" t="s">
        <v>56</v>
      </c>
      <c r="C4" s="6" t="s">
        <v>56</v>
      </c>
      <c r="D4" s="6" t="s">
        <v>57</v>
      </c>
      <c r="E4" s="6" t="s">
        <v>58</v>
      </c>
      <c r="F4" s="6" t="s">
        <v>59</v>
      </c>
      <c r="G4" s="6" t="s">
        <v>60</v>
      </c>
      <c r="H4" s="6" t="s">
        <v>61</v>
      </c>
      <c r="I4" s="6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67</v>
      </c>
      <c r="O4" s="6" t="s">
        <v>68</v>
      </c>
      <c r="P4" s="6" t="s">
        <v>69</v>
      </c>
      <c r="Q4" s="6" t="s">
        <v>70</v>
      </c>
      <c r="R4" s="6" t="s">
        <v>71</v>
      </c>
      <c r="S4" s="6" t="s">
        <v>72</v>
      </c>
      <c r="T4" s="6" t="s">
        <v>73</v>
      </c>
      <c r="U4" s="6" t="s">
        <v>74</v>
      </c>
      <c r="V4" s="6" t="s">
        <v>75</v>
      </c>
      <c r="W4" s="6" t="s">
        <v>72</v>
      </c>
      <c r="X4" s="6" t="s">
        <v>76</v>
      </c>
      <c r="Y4" s="6" t="s">
        <v>77</v>
      </c>
      <c r="Z4" s="6" t="s">
        <v>78</v>
      </c>
      <c r="AA4" s="6" t="s">
        <v>78</v>
      </c>
      <c r="AB4" s="6" t="s">
        <v>79</v>
      </c>
      <c r="AC4" s="6" t="s">
        <v>80</v>
      </c>
      <c r="AD4" s="6" t="s">
        <v>81</v>
      </c>
      <c r="AE4" s="6" t="s">
        <v>82</v>
      </c>
      <c r="AF4" s="6" t="s">
        <v>83</v>
      </c>
      <c r="AG4" s="6" t="s">
        <v>84</v>
      </c>
      <c r="AH4" s="6" t="s">
        <v>85</v>
      </c>
      <c r="AI4" s="6" t="s">
        <v>86</v>
      </c>
      <c r="AJ4" s="6" t="s">
        <v>87</v>
      </c>
      <c r="AK4" s="6" t="s">
        <v>88</v>
      </c>
      <c r="AL4" s="6" t="s">
        <v>89</v>
      </c>
      <c r="AM4" s="6" t="s">
        <v>90</v>
      </c>
      <c r="AN4" s="6" t="s">
        <v>91</v>
      </c>
      <c r="AO4" s="6" t="s">
        <v>92</v>
      </c>
      <c r="AP4" s="6" t="s">
        <v>93</v>
      </c>
      <c r="AQ4" s="6" t="s">
        <v>94</v>
      </c>
      <c r="AR4" s="6" t="s">
        <v>95</v>
      </c>
      <c r="AS4" s="6" t="s">
        <v>96</v>
      </c>
      <c r="AT4" s="6" t="s">
        <v>97</v>
      </c>
      <c r="AU4" s="6" t="s">
        <v>98</v>
      </c>
      <c r="AV4" s="6" t="s">
        <v>99</v>
      </c>
      <c r="AW4" s="6" t="s">
        <v>100</v>
      </c>
      <c r="AX4" s="6" t="s">
        <v>101</v>
      </c>
      <c r="AY4" s="6" t="s">
        <v>102</v>
      </c>
      <c r="AZ4" s="60" t="s">
        <v>103</v>
      </c>
      <c r="BA4" s="60" t="s">
        <v>104</v>
      </c>
      <c r="BB4" s="60" t="s">
        <v>105</v>
      </c>
      <c r="BC4" s="60" t="s">
        <v>105</v>
      </c>
      <c r="BD4" s="60" t="s">
        <v>106</v>
      </c>
      <c r="BE4" s="6" t="s">
        <v>107</v>
      </c>
      <c r="BF4" s="6" t="s">
        <v>108</v>
      </c>
      <c r="BG4" s="6" t="s">
        <v>109</v>
      </c>
      <c r="BH4" s="6" t="s">
        <v>110</v>
      </c>
      <c r="BI4" s="6" t="s">
        <v>111</v>
      </c>
      <c r="BJ4" s="6" t="s">
        <v>112</v>
      </c>
      <c r="BK4" s="6" t="s">
        <v>112</v>
      </c>
      <c r="BL4" s="6" t="s">
        <v>113</v>
      </c>
      <c r="BM4" s="6" t="s">
        <v>114</v>
      </c>
      <c r="BN4" s="6" t="s">
        <v>115</v>
      </c>
      <c r="BO4" s="6" t="s">
        <v>115</v>
      </c>
      <c r="BP4" s="6" t="s">
        <v>116</v>
      </c>
      <c r="BQ4" s="6" t="s">
        <v>117</v>
      </c>
      <c r="BR4" s="6" t="s">
        <v>117</v>
      </c>
      <c r="BS4" s="6" t="s">
        <v>118</v>
      </c>
      <c r="BT4" s="6" t="s">
        <v>119</v>
      </c>
      <c r="BU4" s="6" t="s">
        <v>119</v>
      </c>
      <c r="BV4" s="6" t="s">
        <v>120</v>
      </c>
      <c r="BW4" s="6" t="s">
        <v>119</v>
      </c>
      <c r="BX4" s="6" t="s">
        <v>121</v>
      </c>
      <c r="BY4" s="6" t="s">
        <v>122</v>
      </c>
      <c r="BZ4" s="6" t="s">
        <v>123</v>
      </c>
      <c r="CA4" s="6" t="s">
        <v>124</v>
      </c>
      <c r="CB4" s="6" t="s">
        <v>125</v>
      </c>
      <c r="CC4" s="6" t="s">
        <v>126</v>
      </c>
      <c r="CD4" s="6" t="s">
        <v>127</v>
      </c>
      <c r="CE4" s="6" t="s">
        <v>128</v>
      </c>
      <c r="CF4" s="6" t="s">
        <v>129</v>
      </c>
      <c r="CG4" s="6" t="s">
        <v>130</v>
      </c>
      <c r="CH4" s="6" t="s">
        <v>131</v>
      </c>
      <c r="CI4" s="6" t="s">
        <v>132</v>
      </c>
      <c r="CJ4" s="6" t="s">
        <v>133</v>
      </c>
      <c r="CK4" s="6" t="s">
        <v>134</v>
      </c>
      <c r="CL4" s="6" t="s">
        <v>135</v>
      </c>
      <c r="CM4" s="6" t="s">
        <v>136</v>
      </c>
      <c r="CN4" s="6" t="s">
        <v>137</v>
      </c>
      <c r="CO4" s="6" t="s">
        <v>135</v>
      </c>
      <c r="CP4" s="6" t="s">
        <v>138</v>
      </c>
      <c r="CQ4" s="6" t="s">
        <v>139</v>
      </c>
      <c r="CR4" s="6" t="s">
        <v>132</v>
      </c>
      <c r="CS4" s="6" t="s">
        <v>132</v>
      </c>
      <c r="CT4" s="6" t="s">
        <v>132</v>
      </c>
      <c r="CU4" s="6" t="s">
        <v>140</v>
      </c>
      <c r="CV4" s="6" t="s">
        <v>132</v>
      </c>
      <c r="CW4" s="6" t="s">
        <v>141</v>
      </c>
      <c r="CX4" s="6" t="s">
        <v>142</v>
      </c>
      <c r="CY4" s="6" t="s">
        <v>143</v>
      </c>
      <c r="CZ4" s="6" t="s">
        <v>144</v>
      </c>
      <c r="DA4" s="6" t="s">
        <v>145</v>
      </c>
      <c r="DB4" s="6" t="s">
        <v>146</v>
      </c>
      <c r="DC4" s="6" t="s">
        <v>147</v>
      </c>
      <c r="DD4" s="6" t="s">
        <v>148</v>
      </c>
      <c r="DE4" s="6" t="s">
        <v>149</v>
      </c>
      <c r="DF4" s="6" t="s">
        <v>150</v>
      </c>
      <c r="DG4" s="6" t="s">
        <v>151</v>
      </c>
      <c r="DH4" s="6" t="s">
        <v>152</v>
      </c>
      <c r="DI4" s="6" t="s">
        <v>153</v>
      </c>
      <c r="DJ4" s="6" t="s">
        <v>154</v>
      </c>
      <c r="DK4" s="6"/>
      <c r="DL4" s="6" t="s">
        <v>155</v>
      </c>
      <c r="DM4" s="6" t="s">
        <v>156</v>
      </c>
      <c r="DN4" s="6" t="s">
        <v>157</v>
      </c>
      <c r="DO4" s="6" t="s">
        <v>158</v>
      </c>
      <c r="DP4" s="6" t="s">
        <v>159</v>
      </c>
      <c r="DQ4" s="6"/>
      <c r="DR4" s="7"/>
      <c r="DS4" s="7"/>
      <c r="DT4" s="7"/>
      <c r="DU4" s="7"/>
      <c r="DV4" s="7"/>
      <c r="DW4" s="7"/>
      <c r="DX4" s="7"/>
      <c r="DY4" s="7"/>
    </row>
    <row r="5" spans="1:129" x14ac:dyDescent="0.25">
      <c r="A5">
        <v>1</v>
      </c>
      <c r="B5" t="s">
        <v>1808</v>
      </c>
      <c r="C5" t="s">
        <v>1809</v>
      </c>
      <c r="D5" t="s">
        <v>1810</v>
      </c>
      <c r="E5" t="s">
        <v>1811</v>
      </c>
      <c r="F5" t="s">
        <v>1812</v>
      </c>
      <c r="G5" t="s">
        <v>1813</v>
      </c>
      <c r="H5" t="s">
        <v>1814</v>
      </c>
      <c r="I5" s="4" t="s">
        <v>167</v>
      </c>
      <c r="J5" t="s">
        <v>1815</v>
      </c>
      <c r="K5" t="s">
        <v>1816</v>
      </c>
      <c r="L5" t="s">
        <v>1817</v>
      </c>
      <c r="M5" t="s">
        <v>1818</v>
      </c>
      <c r="N5" t="s">
        <v>1819</v>
      </c>
      <c r="O5" t="s">
        <v>1820</v>
      </c>
      <c r="P5" s="8" t="s">
        <v>174</v>
      </c>
      <c r="Q5" t="s">
        <v>175</v>
      </c>
      <c r="R5" t="s">
        <v>176</v>
      </c>
      <c r="S5" t="s">
        <v>1821</v>
      </c>
      <c r="T5" t="s">
        <v>1822</v>
      </c>
      <c r="U5" t="s">
        <v>179</v>
      </c>
      <c r="V5" t="s">
        <v>1823</v>
      </c>
      <c r="W5" t="s">
        <v>174</v>
      </c>
      <c r="X5" t="s">
        <v>181</v>
      </c>
      <c r="Y5" t="s">
        <v>181</v>
      </c>
      <c r="Z5" t="s">
        <v>182</v>
      </c>
      <c r="AA5" t="s">
        <v>1824</v>
      </c>
      <c r="AB5" t="s">
        <v>183</v>
      </c>
      <c r="AC5" t="s">
        <v>184</v>
      </c>
      <c r="AD5" s="4" t="s">
        <v>185</v>
      </c>
      <c r="AE5" t="s">
        <v>1825</v>
      </c>
      <c r="AF5" t="s">
        <v>1826</v>
      </c>
      <c r="AG5" t="s">
        <v>1827</v>
      </c>
      <c r="AH5" t="s">
        <v>188</v>
      </c>
      <c r="AI5" t="s">
        <v>1828</v>
      </c>
      <c r="AJ5" t="s">
        <v>1829</v>
      </c>
      <c r="AK5" t="s">
        <v>1830</v>
      </c>
      <c r="AL5" t="s">
        <v>1831</v>
      </c>
      <c r="AM5" t="s">
        <v>1832</v>
      </c>
      <c r="AN5" t="s">
        <v>1833</v>
      </c>
      <c r="AO5" t="s">
        <v>1834</v>
      </c>
      <c r="AP5" t="s">
        <v>1835</v>
      </c>
      <c r="AQ5" t="s">
        <v>1836</v>
      </c>
      <c r="AR5" t="s">
        <v>1837</v>
      </c>
      <c r="AS5" t="s">
        <v>1838</v>
      </c>
      <c r="AT5" t="s">
        <v>1839</v>
      </c>
      <c r="AU5" t="s">
        <v>1840</v>
      </c>
      <c r="AV5" t="s">
        <v>1841</v>
      </c>
      <c r="AW5" t="s">
        <v>1842</v>
      </c>
      <c r="AX5" s="8" t="s">
        <v>198</v>
      </c>
      <c r="AY5" s="8" t="s">
        <v>204</v>
      </c>
      <c r="AZ5" s="4" t="s">
        <v>1843</v>
      </c>
      <c r="BA5" s="4" t="s">
        <v>206</v>
      </c>
      <c r="BB5" s="4" t="s">
        <v>206</v>
      </c>
      <c r="BC5" s="4" t="s">
        <v>206</v>
      </c>
      <c r="BD5" s="4" t="s">
        <v>207</v>
      </c>
      <c r="BE5" t="s">
        <v>1844</v>
      </c>
      <c r="BF5" t="s">
        <v>209</v>
      </c>
      <c r="BG5" t="s">
        <v>1845</v>
      </c>
      <c r="BH5" t="s">
        <v>1846</v>
      </c>
      <c r="BI5" t="s">
        <v>212</v>
      </c>
      <c r="BJ5" t="s">
        <v>1847</v>
      </c>
      <c r="BK5" t="s">
        <v>213</v>
      </c>
      <c r="BL5" t="s">
        <v>214</v>
      </c>
      <c r="BM5" t="s">
        <v>1848</v>
      </c>
      <c r="BN5" t="s">
        <v>214</v>
      </c>
      <c r="BO5" t="s">
        <v>1849</v>
      </c>
      <c r="BP5" t="s">
        <v>216</v>
      </c>
      <c r="BQ5" t="s">
        <v>1850</v>
      </c>
      <c r="BR5" t="s">
        <v>214</v>
      </c>
      <c r="BS5" t="s">
        <v>217</v>
      </c>
      <c r="BT5" t="s">
        <v>214</v>
      </c>
      <c r="BU5" t="s">
        <v>1851</v>
      </c>
      <c r="BV5" t="s">
        <v>214</v>
      </c>
      <c r="BW5" t="s">
        <v>214</v>
      </c>
      <c r="BX5" t="s">
        <v>214</v>
      </c>
      <c r="BY5" t="s">
        <v>214</v>
      </c>
      <c r="BZ5" t="s">
        <v>1852</v>
      </c>
      <c r="CA5" t="s">
        <v>1853</v>
      </c>
      <c r="CB5" t="s">
        <v>1854</v>
      </c>
      <c r="CC5" t="s">
        <v>1855</v>
      </c>
      <c r="CD5" t="s">
        <v>1856</v>
      </c>
      <c r="CE5" t="s">
        <v>1857</v>
      </c>
      <c r="CF5" t="s">
        <v>1858</v>
      </c>
      <c r="CG5" t="s">
        <v>223</v>
      </c>
      <c r="CH5" t="s">
        <v>1859</v>
      </c>
      <c r="CI5" t="s">
        <v>1860</v>
      </c>
      <c r="CJ5" t="s">
        <v>226</v>
      </c>
      <c r="CK5" t="s">
        <v>227</v>
      </c>
      <c r="CL5" t="s">
        <v>228</v>
      </c>
      <c r="CM5" t="s">
        <v>229</v>
      </c>
      <c r="CN5" t="s">
        <v>226</v>
      </c>
      <c r="CO5" t="s">
        <v>228</v>
      </c>
      <c r="CP5" t="s">
        <v>230</v>
      </c>
      <c r="CQ5" t="s">
        <v>1861</v>
      </c>
      <c r="CR5" t="s">
        <v>232</v>
      </c>
      <c r="CS5" t="s">
        <v>233</v>
      </c>
      <c r="CT5" t="s">
        <v>233</v>
      </c>
      <c r="CU5" t="s">
        <v>234</v>
      </c>
      <c r="CV5" t="s">
        <v>235</v>
      </c>
      <c r="CW5" t="s">
        <v>236</v>
      </c>
      <c r="CX5" t="s">
        <v>237</v>
      </c>
      <c r="CY5" t="s">
        <v>238</v>
      </c>
      <c r="CZ5" t="s">
        <v>228</v>
      </c>
      <c r="DA5" t="s">
        <v>239</v>
      </c>
      <c r="DB5" t="s">
        <v>240</v>
      </c>
      <c r="DC5" t="s">
        <v>240</v>
      </c>
      <c r="DD5" t="s">
        <v>241</v>
      </c>
      <c r="DE5" t="s">
        <v>242</v>
      </c>
      <c r="DF5" t="s">
        <v>243</v>
      </c>
      <c r="DG5" t="s">
        <v>244</v>
      </c>
      <c r="DH5" t="s">
        <v>243</v>
      </c>
      <c r="DI5" t="s">
        <v>245</v>
      </c>
      <c r="DJ5" t="s">
        <v>246</v>
      </c>
      <c r="DL5" t="s">
        <v>247</v>
      </c>
      <c r="DM5" t="s">
        <v>247</v>
      </c>
      <c r="DN5" t="s">
        <v>247</v>
      </c>
      <c r="DO5" t="s">
        <v>248</v>
      </c>
      <c r="DP5" t="s">
        <v>245</v>
      </c>
    </row>
    <row r="6" spans="1:129" x14ac:dyDescent="0.25">
      <c r="A6">
        <v>2</v>
      </c>
      <c r="B6" t="s">
        <v>1862</v>
      </c>
      <c r="C6" t="s">
        <v>1863</v>
      </c>
      <c r="D6" t="s">
        <v>1864</v>
      </c>
      <c r="E6" t="s">
        <v>1865</v>
      </c>
      <c r="F6" t="s">
        <v>1866</v>
      </c>
      <c r="G6" t="s">
        <v>1867</v>
      </c>
      <c r="H6" t="s">
        <v>1868</v>
      </c>
      <c r="I6" s="4" t="s">
        <v>250</v>
      </c>
      <c r="J6" t="s">
        <v>1869</v>
      </c>
      <c r="K6" t="s">
        <v>1870</v>
      </c>
      <c r="L6" t="s">
        <v>1871</v>
      </c>
      <c r="M6" t="s">
        <v>1872</v>
      </c>
      <c r="N6" t="s">
        <v>169</v>
      </c>
      <c r="O6" t="s">
        <v>1873</v>
      </c>
      <c r="P6" s="8" t="s">
        <v>259</v>
      </c>
      <c r="Q6" t="s">
        <v>259</v>
      </c>
      <c r="R6" t="s">
        <v>260</v>
      </c>
      <c r="S6" t="s">
        <v>1874</v>
      </c>
      <c r="T6" t="s">
        <v>1875</v>
      </c>
      <c r="U6" t="s">
        <v>1876</v>
      </c>
      <c r="V6" t="s">
        <v>1877</v>
      </c>
      <c r="W6" t="s">
        <v>180</v>
      </c>
      <c r="X6" t="s">
        <v>180</v>
      </c>
      <c r="Y6" t="s">
        <v>180</v>
      </c>
      <c r="Z6" t="s">
        <v>264</v>
      </c>
      <c r="AA6" t="s">
        <v>1878</v>
      </c>
      <c r="AB6" t="s">
        <v>265</v>
      </c>
      <c r="AC6" t="s">
        <v>266</v>
      </c>
      <c r="AD6" s="4" t="s">
        <v>267</v>
      </c>
      <c r="AE6" t="s">
        <v>1879</v>
      </c>
      <c r="AF6" t="s">
        <v>1880</v>
      </c>
      <c r="AG6" t="s">
        <v>1881</v>
      </c>
      <c r="AH6" t="s">
        <v>271</v>
      </c>
      <c r="AI6" t="s">
        <v>1882</v>
      </c>
      <c r="AJ6" t="s">
        <v>1883</v>
      </c>
      <c r="AK6" t="s">
        <v>1884</v>
      </c>
      <c r="AL6" t="s">
        <v>1885</v>
      </c>
      <c r="AM6" t="s">
        <v>1886</v>
      </c>
      <c r="AN6" t="s">
        <v>1887</v>
      </c>
      <c r="AO6" t="s">
        <v>1888</v>
      </c>
      <c r="AP6" t="s">
        <v>1889</v>
      </c>
      <c r="AQ6" t="s">
        <v>1890</v>
      </c>
      <c r="AR6" t="s">
        <v>1891</v>
      </c>
      <c r="AS6" t="s">
        <v>1892</v>
      </c>
      <c r="AT6" t="s">
        <v>1893</v>
      </c>
      <c r="AU6" t="s">
        <v>1894</v>
      </c>
      <c r="AV6" t="s">
        <v>1895</v>
      </c>
      <c r="AW6" t="s">
        <v>1896</v>
      </c>
      <c r="AX6" s="8" t="s">
        <v>286</v>
      </c>
      <c r="AY6" s="8" t="s">
        <v>287</v>
      </c>
      <c r="AZ6" s="4" t="s">
        <v>1897</v>
      </c>
      <c r="BA6" s="4" t="s">
        <v>205</v>
      </c>
      <c r="BB6" s="4" t="s">
        <v>209</v>
      </c>
      <c r="BC6" s="4" t="s">
        <v>289</v>
      </c>
      <c r="BD6" s="4" t="s">
        <v>290</v>
      </c>
      <c r="BE6" t="s">
        <v>1898</v>
      </c>
      <c r="BF6" t="s">
        <v>291</v>
      </c>
      <c r="BG6" t="s">
        <v>1899</v>
      </c>
      <c r="BH6" t="s">
        <v>1900</v>
      </c>
      <c r="BI6" t="s">
        <v>294</v>
      </c>
      <c r="BJ6" t="s">
        <v>1901</v>
      </c>
      <c r="BK6" t="s">
        <v>296</v>
      </c>
      <c r="BL6" t="s">
        <v>297</v>
      </c>
      <c r="BM6" t="s">
        <v>1902</v>
      </c>
      <c r="BN6" t="s">
        <v>298</v>
      </c>
      <c r="BO6" t="s">
        <v>299</v>
      </c>
      <c r="BP6" t="s">
        <v>300</v>
      </c>
      <c r="BQ6" t="s">
        <v>1903</v>
      </c>
      <c r="BR6" t="s">
        <v>301</v>
      </c>
      <c r="BS6" t="s">
        <v>302</v>
      </c>
      <c r="BT6" t="s">
        <v>303</v>
      </c>
      <c r="BU6" t="s">
        <v>1904</v>
      </c>
      <c r="BV6" t="s">
        <v>304</v>
      </c>
      <c r="BW6" t="s">
        <v>305</v>
      </c>
      <c r="BX6" t="s">
        <v>232</v>
      </c>
      <c r="BY6" t="s">
        <v>232</v>
      </c>
      <c r="BZ6" t="s">
        <v>1905</v>
      </c>
      <c r="CA6" t="s">
        <v>1906</v>
      </c>
      <c r="CB6" t="s">
        <v>1907</v>
      </c>
      <c r="CC6" t="s">
        <v>1908</v>
      </c>
      <c r="CD6" t="s">
        <v>1909</v>
      </c>
      <c r="CE6" t="s">
        <v>1910</v>
      </c>
      <c r="CF6" t="s">
        <v>1911</v>
      </c>
      <c r="CG6" t="s">
        <v>310</v>
      </c>
      <c r="CH6" t="s">
        <v>1912</v>
      </c>
      <c r="CI6" t="s">
        <v>1913</v>
      </c>
      <c r="CJ6" t="s">
        <v>312</v>
      </c>
      <c r="CK6" t="s">
        <v>224</v>
      </c>
      <c r="CL6" t="s">
        <v>232</v>
      </c>
      <c r="CM6" t="s">
        <v>313</v>
      </c>
      <c r="CN6" t="s">
        <v>232</v>
      </c>
      <c r="CO6" t="s">
        <v>314</v>
      </c>
      <c r="CP6" t="s">
        <v>315</v>
      </c>
      <c r="CQ6" t="s">
        <v>1914</v>
      </c>
      <c r="CR6" t="s">
        <v>233</v>
      </c>
      <c r="CS6" t="s">
        <v>317</v>
      </c>
      <c r="CT6" t="s">
        <v>232</v>
      </c>
      <c r="CU6" t="s">
        <v>318</v>
      </c>
      <c r="CV6" t="s">
        <v>319</v>
      </c>
      <c r="CW6" t="s">
        <v>215</v>
      </c>
      <c r="CX6" t="s">
        <v>320</v>
      </c>
      <c r="CY6" t="s">
        <v>321</v>
      </c>
      <c r="CZ6" t="s">
        <v>322</v>
      </c>
      <c r="DA6" t="s">
        <v>323</v>
      </c>
      <c r="DB6" t="s">
        <v>324</v>
      </c>
      <c r="DC6" t="s">
        <v>325</v>
      </c>
      <c r="DD6" t="s">
        <v>245</v>
      </c>
      <c r="DE6" t="s">
        <v>326</v>
      </c>
      <c r="DF6" t="s">
        <v>247</v>
      </c>
      <c r="DG6" t="s">
        <v>238</v>
      </c>
      <c r="DH6" t="s">
        <v>228</v>
      </c>
      <c r="DI6" t="s">
        <v>327</v>
      </c>
      <c r="DJ6" t="s">
        <v>328</v>
      </c>
      <c r="DL6" t="s">
        <v>235</v>
      </c>
      <c r="DM6" t="s">
        <v>235</v>
      </c>
      <c r="DN6" t="s">
        <v>235</v>
      </c>
      <c r="DO6" t="s">
        <v>329</v>
      </c>
      <c r="DP6" t="s">
        <v>330</v>
      </c>
    </row>
    <row r="7" spans="1:129" x14ac:dyDescent="0.25">
      <c r="A7">
        <v>3</v>
      </c>
      <c r="B7" t="s">
        <v>1915</v>
      </c>
      <c r="C7" t="s">
        <v>1916</v>
      </c>
      <c r="D7" t="s">
        <v>1917</v>
      </c>
      <c r="E7" t="s">
        <v>1918</v>
      </c>
      <c r="F7" t="s">
        <v>1919</v>
      </c>
      <c r="G7" t="s">
        <v>1920</v>
      </c>
      <c r="H7" t="s">
        <v>1921</v>
      </c>
      <c r="I7" s="4" t="s">
        <v>337</v>
      </c>
      <c r="J7" t="s">
        <v>1922</v>
      </c>
      <c r="K7" t="s">
        <v>1923</v>
      </c>
      <c r="L7" t="s">
        <v>1924</v>
      </c>
      <c r="M7" t="s">
        <v>1925</v>
      </c>
      <c r="N7" t="s">
        <v>341</v>
      </c>
      <c r="O7" t="s">
        <v>1926</v>
      </c>
      <c r="P7" s="8" t="s">
        <v>173</v>
      </c>
      <c r="Q7" t="s">
        <v>173</v>
      </c>
      <c r="R7" t="s">
        <v>342</v>
      </c>
      <c r="S7" t="s">
        <v>1927</v>
      </c>
      <c r="T7" t="s">
        <v>1928</v>
      </c>
      <c r="U7" t="s">
        <v>256</v>
      </c>
      <c r="V7" t="s">
        <v>1929</v>
      </c>
      <c r="W7" t="s">
        <v>346</v>
      </c>
      <c r="X7" t="s">
        <v>346</v>
      </c>
      <c r="Y7" t="s">
        <v>346</v>
      </c>
      <c r="Z7" t="s">
        <v>347</v>
      </c>
      <c r="AA7" t="s">
        <v>1930</v>
      </c>
      <c r="AB7" t="s">
        <v>348</v>
      </c>
      <c r="AC7" t="s">
        <v>349</v>
      </c>
      <c r="AD7" s="4" t="s">
        <v>350</v>
      </c>
      <c r="AE7" t="s">
        <v>1931</v>
      </c>
      <c r="AF7" t="s">
        <v>1932</v>
      </c>
      <c r="AG7" t="s">
        <v>1933</v>
      </c>
      <c r="AH7" t="s">
        <v>354</v>
      </c>
      <c r="AI7" t="s">
        <v>1934</v>
      </c>
      <c r="AJ7" t="s">
        <v>1935</v>
      </c>
      <c r="AK7" t="s">
        <v>1936</v>
      </c>
      <c r="AL7" t="s">
        <v>1937</v>
      </c>
      <c r="AM7" t="s">
        <v>1938</v>
      </c>
      <c r="AN7" t="s">
        <v>1939</v>
      </c>
      <c r="AO7" t="s">
        <v>1940</v>
      </c>
      <c r="AP7" t="s">
        <v>1941</v>
      </c>
      <c r="AQ7" t="s">
        <v>1942</v>
      </c>
      <c r="AR7" t="s">
        <v>1943</v>
      </c>
      <c r="AS7" t="s">
        <v>1944</v>
      </c>
      <c r="AT7" t="s">
        <v>1945</v>
      </c>
      <c r="AU7" t="s">
        <v>1946</v>
      </c>
      <c r="AV7" t="s">
        <v>1947</v>
      </c>
      <c r="AW7" t="s">
        <v>1948</v>
      </c>
      <c r="AX7" s="8" t="s">
        <v>206</v>
      </c>
      <c r="AY7" s="8" t="s">
        <v>370</v>
      </c>
      <c r="AZ7" s="4" t="s">
        <v>1949</v>
      </c>
      <c r="BA7" s="4" t="s">
        <v>371</v>
      </c>
      <c r="BB7" s="4" t="s">
        <v>371</v>
      </c>
      <c r="BC7" s="4" t="s">
        <v>371</v>
      </c>
      <c r="BD7" s="4" t="s">
        <v>372</v>
      </c>
      <c r="BE7" t="s">
        <v>1950</v>
      </c>
      <c r="BF7" t="s">
        <v>290</v>
      </c>
      <c r="BG7" t="s">
        <v>1951</v>
      </c>
      <c r="BH7" t="s">
        <v>1952</v>
      </c>
      <c r="BI7" t="s">
        <v>375</v>
      </c>
      <c r="BJ7" t="s">
        <v>1953</v>
      </c>
      <c r="BK7" t="s">
        <v>375</v>
      </c>
      <c r="BL7" t="s">
        <v>377</v>
      </c>
      <c r="BM7" t="s">
        <v>1954</v>
      </c>
      <c r="BN7" t="s">
        <v>295</v>
      </c>
      <c r="BO7" t="s">
        <v>1955</v>
      </c>
      <c r="BP7" t="s">
        <v>379</v>
      </c>
      <c r="BQ7" t="s">
        <v>1956</v>
      </c>
      <c r="BR7" t="s">
        <v>380</v>
      </c>
      <c r="BS7" t="s">
        <v>381</v>
      </c>
      <c r="BT7" t="s">
        <v>380</v>
      </c>
      <c r="BU7" t="s">
        <v>1957</v>
      </c>
      <c r="BV7" t="s">
        <v>232</v>
      </c>
      <c r="BW7" t="s">
        <v>301</v>
      </c>
      <c r="BX7" t="s">
        <v>1958</v>
      </c>
      <c r="BY7" t="s">
        <v>304</v>
      </c>
      <c r="BZ7" t="s">
        <v>1959</v>
      </c>
      <c r="CA7" t="s">
        <v>1960</v>
      </c>
      <c r="CB7" t="s">
        <v>1961</v>
      </c>
      <c r="CC7" t="s">
        <v>1962</v>
      </c>
      <c r="CD7" t="s">
        <v>1963</v>
      </c>
      <c r="CE7" t="s">
        <v>1964</v>
      </c>
      <c r="CF7" t="s">
        <v>1965</v>
      </c>
      <c r="CG7" t="s">
        <v>385</v>
      </c>
      <c r="CH7" t="s">
        <v>1966</v>
      </c>
      <c r="CI7" t="s">
        <v>1967</v>
      </c>
      <c r="CJ7" t="s">
        <v>223</v>
      </c>
      <c r="CK7" t="s">
        <v>223</v>
      </c>
      <c r="CL7" t="s">
        <v>387</v>
      </c>
      <c r="CM7" t="s">
        <v>388</v>
      </c>
      <c r="CN7" t="s">
        <v>218</v>
      </c>
      <c r="CO7" t="s">
        <v>312</v>
      </c>
      <c r="CP7" t="s">
        <v>389</v>
      </c>
      <c r="CQ7" t="s">
        <v>1968</v>
      </c>
      <c r="CR7" t="s">
        <v>312</v>
      </c>
      <c r="CS7" t="s">
        <v>232</v>
      </c>
      <c r="CT7" t="s">
        <v>235</v>
      </c>
      <c r="CU7" t="s">
        <v>390</v>
      </c>
      <c r="CV7" t="s">
        <v>391</v>
      </c>
      <c r="CW7" t="s">
        <v>392</v>
      </c>
      <c r="CX7" t="s">
        <v>311</v>
      </c>
      <c r="CY7" t="s">
        <v>393</v>
      </c>
      <c r="CZ7" t="s">
        <v>243</v>
      </c>
      <c r="DA7" t="s">
        <v>394</v>
      </c>
      <c r="DB7" t="s">
        <v>321</v>
      </c>
      <c r="DC7" t="s">
        <v>232</v>
      </c>
      <c r="DD7" t="s">
        <v>395</v>
      </c>
      <c r="DE7" t="s">
        <v>396</v>
      </c>
      <c r="DF7" t="s">
        <v>397</v>
      </c>
      <c r="DG7" t="s">
        <v>232</v>
      </c>
      <c r="DH7" t="s">
        <v>398</v>
      </c>
      <c r="DI7" t="s">
        <v>399</v>
      </c>
      <c r="DJ7" t="s">
        <v>247</v>
      </c>
      <c r="DL7" t="s">
        <v>400</v>
      </c>
      <c r="DM7" t="s">
        <v>400</v>
      </c>
      <c r="DN7" t="s">
        <v>400</v>
      </c>
      <c r="DO7" t="s">
        <v>401</v>
      </c>
      <c r="DP7" t="s">
        <v>399</v>
      </c>
    </row>
    <row r="8" spans="1:129" x14ac:dyDescent="0.25">
      <c r="A8">
        <v>4</v>
      </c>
      <c r="B8" t="s">
        <v>1969</v>
      </c>
      <c r="C8" t="s">
        <v>1970</v>
      </c>
      <c r="D8" t="s">
        <v>1971</v>
      </c>
      <c r="E8" t="s">
        <v>1972</v>
      </c>
      <c r="F8" t="s">
        <v>1973</v>
      </c>
      <c r="G8" t="s">
        <v>1974</v>
      </c>
      <c r="H8" t="s">
        <v>1975</v>
      </c>
      <c r="I8" s="4" t="s">
        <v>179</v>
      </c>
      <c r="J8" t="s">
        <v>1976</v>
      </c>
      <c r="K8" t="s">
        <v>1977</v>
      </c>
      <c r="L8" t="s">
        <v>1978</v>
      </c>
      <c r="M8" t="s">
        <v>1979</v>
      </c>
      <c r="N8" t="s">
        <v>410</v>
      </c>
      <c r="O8" t="s">
        <v>1980</v>
      </c>
      <c r="P8" s="8" t="s">
        <v>256</v>
      </c>
      <c r="Q8" t="s">
        <v>174</v>
      </c>
      <c r="R8" t="s">
        <v>411</v>
      </c>
      <c r="S8" t="s">
        <v>1981</v>
      </c>
      <c r="T8" t="s">
        <v>1982</v>
      </c>
      <c r="U8" t="s">
        <v>413</v>
      </c>
      <c r="V8" t="s">
        <v>1983</v>
      </c>
      <c r="W8" t="s">
        <v>181</v>
      </c>
      <c r="X8" t="s">
        <v>174</v>
      </c>
      <c r="Y8" t="s">
        <v>174</v>
      </c>
      <c r="Z8" t="s">
        <v>415</v>
      </c>
      <c r="AA8" t="s">
        <v>1984</v>
      </c>
      <c r="AB8" t="s">
        <v>416</v>
      </c>
      <c r="AC8" t="s">
        <v>417</v>
      </c>
      <c r="AD8" s="4" t="s">
        <v>418</v>
      </c>
      <c r="AE8" t="s">
        <v>1985</v>
      </c>
      <c r="AF8" t="s">
        <v>1986</v>
      </c>
      <c r="AG8" t="s">
        <v>1987</v>
      </c>
      <c r="AH8" t="s">
        <v>422</v>
      </c>
      <c r="AI8" t="s">
        <v>1988</v>
      </c>
      <c r="AJ8" t="s">
        <v>1989</v>
      </c>
      <c r="AK8" t="s">
        <v>1990</v>
      </c>
      <c r="AL8" t="s">
        <v>1991</v>
      </c>
      <c r="AM8" t="s">
        <v>1992</v>
      </c>
      <c r="AN8" t="s">
        <v>1993</v>
      </c>
      <c r="AO8" t="s">
        <v>1994</v>
      </c>
      <c r="AP8" t="s">
        <v>1995</v>
      </c>
      <c r="AQ8" t="s">
        <v>1996</v>
      </c>
      <c r="AR8" t="s">
        <v>1997</v>
      </c>
      <c r="AS8" t="s">
        <v>1998</v>
      </c>
      <c r="AT8" t="s">
        <v>1999</v>
      </c>
      <c r="AU8" t="s">
        <v>2000</v>
      </c>
      <c r="AV8" t="s">
        <v>2001</v>
      </c>
      <c r="AW8" t="s">
        <v>2002</v>
      </c>
      <c r="AX8" s="8" t="s">
        <v>438</v>
      </c>
      <c r="AY8" s="8" t="s">
        <v>205</v>
      </c>
      <c r="AZ8" s="4" t="s">
        <v>2003</v>
      </c>
      <c r="BA8" s="4" t="s">
        <v>440</v>
      </c>
      <c r="BB8" s="4" t="s">
        <v>440</v>
      </c>
      <c r="BC8" s="4" t="s">
        <v>440</v>
      </c>
      <c r="BD8" s="4" t="s">
        <v>375</v>
      </c>
      <c r="BE8" t="s">
        <v>2004</v>
      </c>
      <c r="BF8" t="s">
        <v>504</v>
      </c>
      <c r="BG8" t="s">
        <v>2005</v>
      </c>
      <c r="BH8" t="s">
        <v>2006</v>
      </c>
      <c r="BI8" t="s">
        <v>205</v>
      </c>
      <c r="BJ8" t="s">
        <v>2007</v>
      </c>
      <c r="BK8" t="s">
        <v>295</v>
      </c>
      <c r="BL8" t="s">
        <v>444</v>
      </c>
      <c r="BM8" t="s">
        <v>2008</v>
      </c>
      <c r="BN8" t="s">
        <v>380</v>
      </c>
      <c r="BO8" t="s">
        <v>380</v>
      </c>
      <c r="BP8" t="s">
        <v>224</v>
      </c>
      <c r="BQ8" t="s">
        <v>2009</v>
      </c>
      <c r="BR8" t="s">
        <v>304</v>
      </c>
      <c r="BS8" t="s">
        <v>215</v>
      </c>
      <c r="BT8" t="s">
        <v>302</v>
      </c>
      <c r="BU8" t="s">
        <v>2010</v>
      </c>
      <c r="BV8" t="s">
        <v>302</v>
      </c>
      <c r="BW8" t="s">
        <v>302</v>
      </c>
      <c r="BX8" t="s">
        <v>2011</v>
      </c>
      <c r="BY8" t="s">
        <v>302</v>
      </c>
      <c r="BZ8" t="s">
        <v>2012</v>
      </c>
      <c r="CA8" t="s">
        <v>2013</v>
      </c>
      <c r="CB8" t="s">
        <v>2014</v>
      </c>
      <c r="CC8" t="s">
        <v>2015</v>
      </c>
      <c r="CD8" t="s">
        <v>2016</v>
      </c>
      <c r="CE8" t="s">
        <v>2017</v>
      </c>
      <c r="CF8" t="s">
        <v>2018</v>
      </c>
      <c r="CG8" t="s">
        <v>227</v>
      </c>
      <c r="CH8" t="s">
        <v>2019</v>
      </c>
      <c r="CI8" t="s">
        <v>2020</v>
      </c>
      <c r="CJ8" t="s">
        <v>450</v>
      </c>
      <c r="CK8" t="s">
        <v>451</v>
      </c>
      <c r="CL8" t="s">
        <v>311</v>
      </c>
      <c r="CM8" t="s">
        <v>452</v>
      </c>
      <c r="CN8" t="s">
        <v>453</v>
      </c>
      <c r="CO8" t="s">
        <v>454</v>
      </c>
      <c r="CP8" t="s">
        <v>455</v>
      </c>
      <c r="CQ8" t="s">
        <v>2021</v>
      </c>
      <c r="CR8" t="s">
        <v>456</v>
      </c>
      <c r="CS8" t="s">
        <v>457</v>
      </c>
      <c r="CT8" t="s">
        <v>311</v>
      </c>
      <c r="CU8" t="s">
        <v>458</v>
      </c>
      <c r="CV8" t="s">
        <v>232</v>
      </c>
      <c r="CW8" t="s">
        <v>222</v>
      </c>
      <c r="CX8" t="s">
        <v>459</v>
      </c>
      <c r="CY8" t="s">
        <v>460</v>
      </c>
      <c r="CZ8" t="s">
        <v>459</v>
      </c>
      <c r="DA8" t="s">
        <v>461</v>
      </c>
      <c r="DB8" t="s">
        <v>460</v>
      </c>
      <c r="DC8" t="s">
        <v>462</v>
      </c>
      <c r="DD8" t="s">
        <v>463</v>
      </c>
      <c r="DE8" t="s">
        <v>464</v>
      </c>
      <c r="DF8" t="s">
        <v>465</v>
      </c>
      <c r="DG8" t="s">
        <v>466</v>
      </c>
      <c r="DH8" t="s">
        <v>465</v>
      </c>
      <c r="DI8" t="s">
        <v>467</v>
      </c>
      <c r="DJ8" t="s">
        <v>235</v>
      </c>
      <c r="DL8" t="s">
        <v>468</v>
      </c>
      <c r="DM8" t="s">
        <v>468</v>
      </c>
      <c r="DN8" t="s">
        <v>468</v>
      </c>
      <c r="DO8" t="s">
        <v>330</v>
      </c>
      <c r="DP8" t="s">
        <v>469</v>
      </c>
    </row>
    <row r="9" spans="1:129" x14ac:dyDescent="0.25">
      <c r="A9">
        <v>5</v>
      </c>
      <c r="B9" t="s">
        <v>2022</v>
      </c>
      <c r="C9" t="s">
        <v>2023</v>
      </c>
      <c r="D9" t="s">
        <v>2024</v>
      </c>
      <c r="E9" t="s">
        <v>2025</v>
      </c>
      <c r="F9" t="s">
        <v>2026</v>
      </c>
      <c r="G9" t="s">
        <v>2027</v>
      </c>
      <c r="H9" t="s">
        <v>2028</v>
      </c>
      <c r="I9" s="4" t="s">
        <v>470</v>
      </c>
      <c r="J9" t="s">
        <v>2029</v>
      </c>
      <c r="K9" t="s">
        <v>2030</v>
      </c>
      <c r="L9" t="s">
        <v>2031</v>
      </c>
      <c r="M9" t="s">
        <v>2032</v>
      </c>
      <c r="N9" t="s">
        <v>262</v>
      </c>
      <c r="O9" t="s">
        <v>2033</v>
      </c>
      <c r="P9" s="8" t="s">
        <v>477</v>
      </c>
      <c r="Q9" t="s">
        <v>477</v>
      </c>
      <c r="R9" t="s">
        <v>475</v>
      </c>
      <c r="S9" t="s">
        <v>2034</v>
      </c>
      <c r="T9" t="s">
        <v>2035</v>
      </c>
      <c r="U9" t="s">
        <v>479</v>
      </c>
      <c r="V9" t="s">
        <v>2036</v>
      </c>
      <c r="W9" t="s">
        <v>408</v>
      </c>
      <c r="X9" t="s">
        <v>408</v>
      </c>
      <c r="Y9" t="s">
        <v>408</v>
      </c>
      <c r="Z9" t="s">
        <v>481</v>
      </c>
      <c r="AA9" t="s">
        <v>2037</v>
      </c>
      <c r="AB9" t="s">
        <v>482</v>
      </c>
      <c r="AC9" t="s">
        <v>483</v>
      </c>
      <c r="AD9" s="4" t="s">
        <v>484</v>
      </c>
      <c r="AE9" t="s">
        <v>2038</v>
      </c>
      <c r="AF9" t="s">
        <v>2039</v>
      </c>
      <c r="AG9" t="s">
        <v>2040</v>
      </c>
      <c r="AH9" t="s">
        <v>488</v>
      </c>
      <c r="AI9" t="s">
        <v>2041</v>
      </c>
      <c r="AJ9" t="s">
        <v>2042</v>
      </c>
      <c r="AK9" t="s">
        <v>2043</v>
      </c>
      <c r="AL9" t="s">
        <v>2044</v>
      </c>
      <c r="AM9" t="s">
        <v>2045</v>
      </c>
      <c r="AN9" t="s">
        <v>2046</v>
      </c>
      <c r="AO9" t="s">
        <v>2047</v>
      </c>
      <c r="AP9" t="s">
        <v>2048</v>
      </c>
      <c r="AQ9" t="s">
        <v>2049</v>
      </c>
      <c r="AR9" t="s">
        <v>2050</v>
      </c>
      <c r="AS9" t="s">
        <v>2051</v>
      </c>
      <c r="AT9" t="s">
        <v>2052</v>
      </c>
      <c r="AU9" t="s">
        <v>2053</v>
      </c>
      <c r="AV9" t="s">
        <v>2054</v>
      </c>
      <c r="AW9" t="s">
        <v>2055</v>
      </c>
      <c r="AX9" s="8" t="s">
        <v>288</v>
      </c>
      <c r="AY9" s="8" t="s">
        <v>503</v>
      </c>
      <c r="AZ9" s="4" t="s">
        <v>2056</v>
      </c>
      <c r="BA9" s="4" t="s">
        <v>504</v>
      </c>
      <c r="BB9" s="4" t="s">
        <v>504</v>
      </c>
      <c r="BC9" s="4" t="s">
        <v>209</v>
      </c>
      <c r="BD9" s="4" t="s">
        <v>205</v>
      </c>
      <c r="BE9" t="s">
        <v>2057</v>
      </c>
      <c r="BF9" t="s">
        <v>505</v>
      </c>
      <c r="BG9" t="s">
        <v>2058</v>
      </c>
      <c r="BH9" t="s">
        <v>2059</v>
      </c>
      <c r="BI9" t="s">
        <v>372</v>
      </c>
      <c r="BJ9" t="s">
        <v>2060</v>
      </c>
      <c r="BK9" t="s">
        <v>376</v>
      </c>
      <c r="BL9" t="s">
        <v>508</v>
      </c>
      <c r="BM9" t="s">
        <v>2061</v>
      </c>
      <c r="BN9" t="s">
        <v>509</v>
      </c>
      <c r="BO9" t="s">
        <v>509</v>
      </c>
      <c r="BP9" t="s">
        <v>2062</v>
      </c>
      <c r="BQ9" t="s">
        <v>2063</v>
      </c>
      <c r="BR9" t="s">
        <v>509</v>
      </c>
      <c r="BS9" t="s">
        <v>511</v>
      </c>
      <c r="BT9" t="s">
        <v>509</v>
      </c>
      <c r="BU9" t="s">
        <v>2064</v>
      </c>
      <c r="BV9" t="s">
        <v>509</v>
      </c>
      <c r="BW9" t="s">
        <v>509</v>
      </c>
      <c r="BX9" t="s">
        <v>509</v>
      </c>
      <c r="BY9" t="s">
        <v>509</v>
      </c>
      <c r="BZ9" t="s">
        <v>2065</v>
      </c>
      <c r="CA9" t="s">
        <v>2066</v>
      </c>
      <c r="CB9" t="s">
        <v>2067</v>
      </c>
      <c r="CC9" t="s">
        <v>2068</v>
      </c>
      <c r="CD9" t="s">
        <v>2069</v>
      </c>
      <c r="CE9" t="s">
        <v>2070</v>
      </c>
      <c r="CF9" t="s">
        <v>2071</v>
      </c>
      <c r="CG9" t="s">
        <v>225</v>
      </c>
      <c r="CH9" t="s">
        <v>2072</v>
      </c>
      <c r="CI9" t="s">
        <v>2073</v>
      </c>
      <c r="CJ9" t="s">
        <v>225</v>
      </c>
      <c r="CK9" t="s">
        <v>225</v>
      </c>
      <c r="CL9" t="s">
        <v>453</v>
      </c>
      <c r="CM9" t="s">
        <v>514</v>
      </c>
      <c r="CN9" t="s">
        <v>515</v>
      </c>
      <c r="CO9" t="s">
        <v>232</v>
      </c>
      <c r="CP9" t="s">
        <v>516</v>
      </c>
      <c r="CQ9" t="s">
        <v>2074</v>
      </c>
      <c r="CR9" t="s">
        <v>454</v>
      </c>
      <c r="CS9" t="s">
        <v>235</v>
      </c>
      <c r="CT9" t="s">
        <v>466</v>
      </c>
      <c r="CU9" t="s">
        <v>518</v>
      </c>
      <c r="CV9" t="s">
        <v>311</v>
      </c>
      <c r="CW9" t="s">
        <v>451</v>
      </c>
      <c r="CX9" t="s">
        <v>233</v>
      </c>
      <c r="CY9" t="s">
        <v>243</v>
      </c>
      <c r="CZ9" t="s">
        <v>311</v>
      </c>
      <c r="DA9" t="s">
        <v>519</v>
      </c>
      <c r="DB9" t="s">
        <v>518</v>
      </c>
      <c r="DC9" t="s">
        <v>465</v>
      </c>
      <c r="DD9" t="s">
        <v>520</v>
      </c>
      <c r="DE9" t="s">
        <v>235</v>
      </c>
      <c r="DF9" t="s">
        <v>459</v>
      </c>
      <c r="DG9" t="s">
        <v>240</v>
      </c>
      <c r="DH9" t="s">
        <v>468</v>
      </c>
      <c r="DI9" t="s">
        <v>311</v>
      </c>
      <c r="DJ9" t="s">
        <v>468</v>
      </c>
      <c r="DL9" t="s">
        <v>467</v>
      </c>
      <c r="DM9" t="s">
        <v>467</v>
      </c>
      <c r="DN9" t="s">
        <v>467</v>
      </c>
      <c r="DO9" t="s">
        <v>521</v>
      </c>
      <c r="DP9" t="s">
        <v>467</v>
      </c>
    </row>
    <row r="10" spans="1:129" x14ac:dyDescent="0.25">
      <c r="A10" s="9" t="s">
        <v>522</v>
      </c>
      <c r="B10" s="10">
        <f>611+565+543+584+597</f>
        <v>2900</v>
      </c>
      <c r="C10" s="10">
        <f>582+548+536+603+569</f>
        <v>2838</v>
      </c>
      <c r="D10" s="10">
        <f>556+627+479+537+629</f>
        <v>2828</v>
      </c>
      <c r="E10" s="10">
        <f>581+585+573+588+561</f>
        <v>2888</v>
      </c>
      <c r="F10" s="10">
        <f>530+626+579+602+550</f>
        <v>2887</v>
      </c>
      <c r="G10" s="10">
        <f>474+575+556+601+520</f>
        <v>2726</v>
      </c>
      <c r="H10" s="10">
        <f>504+497+593+519+602</f>
        <v>2715</v>
      </c>
      <c r="I10" s="10">
        <v>2782</v>
      </c>
      <c r="J10" s="10">
        <f>571+561+612+565+591</f>
        <v>2900</v>
      </c>
      <c r="K10" s="10">
        <f>662+666+550+620+592</f>
        <v>3090</v>
      </c>
      <c r="L10" s="10">
        <f>601+597+581+561+564</f>
        <v>2904</v>
      </c>
      <c r="M10" s="10">
        <f>607+571+609+614+578</f>
        <v>2979</v>
      </c>
      <c r="N10" s="10">
        <v>3075</v>
      </c>
      <c r="O10" s="10">
        <f>587+607+626+549+628</f>
        <v>2997</v>
      </c>
      <c r="P10" s="10">
        <f>988+937+995</f>
        <v>2920</v>
      </c>
      <c r="Q10" s="10">
        <v>2944</v>
      </c>
      <c r="R10" s="10">
        <v>2832</v>
      </c>
      <c r="S10" s="10">
        <f>650+562+564+605+631</f>
        <v>3012</v>
      </c>
      <c r="T10" s="10">
        <f>615+550+639+568+608</f>
        <v>2980</v>
      </c>
      <c r="U10" s="10">
        <v>3080</v>
      </c>
      <c r="V10" s="10">
        <f>601+563+574+597+641</f>
        <v>2976</v>
      </c>
      <c r="W10" s="10">
        <v>3069</v>
      </c>
      <c r="X10" s="10">
        <v>2930</v>
      </c>
      <c r="Y10" s="10">
        <v>3057</v>
      </c>
      <c r="Z10" s="10">
        <v>2917</v>
      </c>
      <c r="AA10" s="10">
        <f>567+616+571+643+615</f>
        <v>3012</v>
      </c>
      <c r="AB10" s="10">
        <v>3114</v>
      </c>
      <c r="AC10" s="10">
        <v>3067</v>
      </c>
      <c r="AD10" s="10">
        <v>3095</v>
      </c>
      <c r="AE10" s="10">
        <f>630+643+600+608+551</f>
        <v>3032</v>
      </c>
      <c r="AF10" s="10">
        <f>588+571+582+578+619</f>
        <v>2938</v>
      </c>
      <c r="AG10" s="10">
        <v>2992</v>
      </c>
      <c r="AH10" s="10">
        <v>3051</v>
      </c>
      <c r="AI10" s="10">
        <f>585+654+602+574+557</f>
        <v>2972</v>
      </c>
      <c r="AJ10" s="10">
        <v>2854</v>
      </c>
      <c r="AK10" s="10">
        <v>3185</v>
      </c>
      <c r="AL10" s="10">
        <f>628+579+674+568+558</f>
        <v>3007</v>
      </c>
      <c r="AM10" s="10">
        <v>2708</v>
      </c>
      <c r="AN10" s="10">
        <v>3189</v>
      </c>
      <c r="AO10" s="10">
        <v>2876</v>
      </c>
      <c r="AP10" s="10">
        <f>603+496+585+559+617</f>
        <v>2860</v>
      </c>
      <c r="AQ10" s="10">
        <v>2653</v>
      </c>
      <c r="AR10" s="10">
        <f>521+587+680+600+726</f>
        <v>3114</v>
      </c>
      <c r="AS10" s="10">
        <v>2904</v>
      </c>
      <c r="AT10" s="10">
        <v>2717</v>
      </c>
      <c r="AU10" s="10">
        <v>2791</v>
      </c>
      <c r="AV10" s="10">
        <v>2543</v>
      </c>
      <c r="AW10" s="10">
        <v>2504</v>
      </c>
      <c r="AX10" s="10">
        <v>3092</v>
      </c>
      <c r="AY10" s="10">
        <v>2866</v>
      </c>
      <c r="AZ10" s="59">
        <v>3099</v>
      </c>
      <c r="BA10" s="59">
        <v>2979</v>
      </c>
      <c r="BB10" s="59">
        <v>2965</v>
      </c>
      <c r="BC10" s="59">
        <v>3063</v>
      </c>
      <c r="BD10" s="59">
        <v>3081</v>
      </c>
      <c r="BE10" s="10">
        <f>655+608+614+592+535</f>
        <v>3004</v>
      </c>
      <c r="BF10" s="10">
        <v>2906</v>
      </c>
      <c r="BG10" s="10">
        <f>579+619+532+620+552</f>
        <v>2902</v>
      </c>
      <c r="BH10" s="10">
        <f>647+583+633+583+598</f>
        <v>3044</v>
      </c>
      <c r="BI10" s="10">
        <v>3114</v>
      </c>
      <c r="BJ10" s="10">
        <f>634+641+627+648+646</f>
        <v>3196</v>
      </c>
      <c r="BK10" s="10">
        <v>2930</v>
      </c>
      <c r="BL10" s="10">
        <v>3099</v>
      </c>
      <c r="BM10" s="10">
        <f>647+664+621+625+595</f>
        <v>3152</v>
      </c>
      <c r="BN10" s="10">
        <v>2980</v>
      </c>
      <c r="BO10" s="10">
        <f>1012+1072+1048</f>
        <v>3132</v>
      </c>
      <c r="BP10" s="11">
        <v>2976</v>
      </c>
      <c r="BQ10" s="10">
        <f>737+647+545+781+685</f>
        <v>3395</v>
      </c>
      <c r="BR10" s="10">
        <v>2943</v>
      </c>
      <c r="BS10" s="10">
        <v>3156</v>
      </c>
      <c r="BT10" s="10">
        <v>3138</v>
      </c>
      <c r="BU10" s="10">
        <f>595+697+602+670+602</f>
        <v>3166</v>
      </c>
      <c r="BV10" s="10">
        <v>3250</v>
      </c>
      <c r="BW10" s="10">
        <v>3197</v>
      </c>
      <c r="BX10" s="10">
        <v>3322</v>
      </c>
      <c r="BY10" s="10">
        <v>3089</v>
      </c>
      <c r="BZ10" s="10">
        <f>612+597+628+639+691</f>
        <v>3167</v>
      </c>
      <c r="CA10" s="10">
        <v>3254</v>
      </c>
      <c r="CB10" s="10">
        <f>769+692+542+692+742</f>
        <v>3437</v>
      </c>
      <c r="CC10" s="10">
        <f>738+512+713+640+598</f>
        <v>3201</v>
      </c>
      <c r="CD10" s="10">
        <f>737+709+610+596+578</f>
        <v>3230</v>
      </c>
      <c r="CE10" s="10">
        <v>3346</v>
      </c>
      <c r="CF10" s="10">
        <f>774+760+697+650+627</f>
        <v>3508</v>
      </c>
      <c r="CG10" s="10">
        <v>3493</v>
      </c>
      <c r="CH10" s="10">
        <f>553+686+684+668+700</f>
        <v>3291</v>
      </c>
      <c r="CI10" s="10">
        <f>721+700+667+655+620</f>
        <v>3363</v>
      </c>
      <c r="CJ10" s="10">
        <v>3376</v>
      </c>
      <c r="CK10" s="10">
        <v>3441</v>
      </c>
      <c r="CL10" s="10">
        <v>3491</v>
      </c>
      <c r="CM10" s="10">
        <v>3559</v>
      </c>
      <c r="CN10" s="10">
        <v>3375</v>
      </c>
      <c r="CO10" s="10">
        <v>3386</v>
      </c>
      <c r="CP10" s="10">
        <v>3370</v>
      </c>
      <c r="CQ10" s="10">
        <f>759+674+627+791+661</f>
        <v>3512</v>
      </c>
      <c r="CR10" s="10">
        <v>3343</v>
      </c>
      <c r="CS10" s="10">
        <v>3298</v>
      </c>
      <c r="CT10" s="10">
        <v>3547</v>
      </c>
      <c r="CU10" s="10">
        <v>3479</v>
      </c>
      <c r="CV10" s="10">
        <v>3625</v>
      </c>
      <c r="CW10" s="10">
        <v>3421</v>
      </c>
      <c r="CX10" s="10">
        <v>3512</v>
      </c>
      <c r="CY10" s="10">
        <v>3635</v>
      </c>
      <c r="CZ10" s="10">
        <v>3206</v>
      </c>
      <c r="DA10" s="10">
        <v>3244</v>
      </c>
      <c r="DB10" s="10">
        <v>3169</v>
      </c>
      <c r="DC10" s="10">
        <v>3161</v>
      </c>
      <c r="DD10" s="10">
        <v>3417</v>
      </c>
      <c r="DE10" s="10">
        <v>3413</v>
      </c>
      <c r="DF10" s="10">
        <v>3376</v>
      </c>
      <c r="DG10" s="10">
        <v>3317</v>
      </c>
      <c r="DH10" s="10">
        <v>3565</v>
      </c>
      <c r="DI10" s="10">
        <v>3677</v>
      </c>
      <c r="DJ10" s="10">
        <v>3459</v>
      </c>
      <c r="DK10" s="10"/>
      <c r="DL10" s="10">
        <v>3686</v>
      </c>
      <c r="DM10" s="10">
        <v>3477</v>
      </c>
      <c r="DN10" s="10">
        <v>3594</v>
      </c>
      <c r="DO10" s="10">
        <v>3530</v>
      </c>
      <c r="DP10" s="10">
        <v>3745</v>
      </c>
      <c r="DQ10" s="10"/>
      <c r="DR10" s="9"/>
      <c r="DS10" s="9"/>
      <c r="DT10" s="9"/>
      <c r="DU10" s="9"/>
      <c r="DV10" s="9"/>
      <c r="DW10" s="9"/>
      <c r="DX10" s="9"/>
      <c r="DY10" s="9"/>
    </row>
    <row r="11" spans="1:129" x14ac:dyDescent="0.25">
      <c r="AE11">
        <v>3161</v>
      </c>
      <c r="AF11">
        <v>3097</v>
      </c>
      <c r="AG11">
        <v>3127</v>
      </c>
      <c r="AI11">
        <v>3179</v>
      </c>
      <c r="AJ11">
        <v>3151</v>
      </c>
      <c r="AK11">
        <v>3289</v>
      </c>
      <c r="AL11">
        <v>3165</v>
      </c>
      <c r="AM11">
        <v>3004</v>
      </c>
      <c r="AO11">
        <v>3327</v>
      </c>
      <c r="AP11">
        <f>2858</f>
        <v>2858</v>
      </c>
      <c r="AQ11">
        <v>3164</v>
      </c>
      <c r="AR11">
        <v>3230</v>
      </c>
      <c r="AS11">
        <v>3146</v>
      </c>
      <c r="AU11" s="15">
        <v>3142</v>
      </c>
      <c r="AV11">
        <v>3243</v>
      </c>
      <c r="AW11">
        <v>3104</v>
      </c>
    </row>
    <row r="12" spans="1:129" x14ac:dyDescent="0.25">
      <c r="A12" s="5" t="s">
        <v>523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</row>
    <row r="13" spans="1:129" x14ac:dyDescent="0.25">
      <c r="A13">
        <v>1</v>
      </c>
      <c r="B13" t="s">
        <v>2075</v>
      </c>
      <c r="C13" t="s">
        <v>524</v>
      </c>
      <c r="D13" t="s">
        <v>525</v>
      </c>
      <c r="E13" t="s">
        <v>2076</v>
      </c>
      <c r="F13" t="s">
        <v>473</v>
      </c>
      <c r="G13" t="s">
        <v>473</v>
      </c>
      <c r="H13" t="s">
        <v>475</v>
      </c>
      <c r="I13" t="s">
        <v>2077</v>
      </c>
      <c r="J13" t="s">
        <v>2078</v>
      </c>
      <c r="K13" t="s">
        <v>472</v>
      </c>
      <c r="L13" t="s">
        <v>259</v>
      </c>
      <c r="M13" t="s">
        <v>409</v>
      </c>
      <c r="N13" t="s">
        <v>2079</v>
      </c>
      <c r="O13" t="s">
        <v>2080</v>
      </c>
      <c r="P13" t="s">
        <v>529</v>
      </c>
      <c r="Q13" t="s">
        <v>2081</v>
      </c>
      <c r="R13" t="s">
        <v>530</v>
      </c>
      <c r="S13" t="s">
        <v>2082</v>
      </c>
      <c r="T13" t="s">
        <v>2083</v>
      </c>
      <c r="U13" t="s">
        <v>532</v>
      </c>
      <c r="V13" t="s">
        <v>2084</v>
      </c>
      <c r="W13" t="s">
        <v>534</v>
      </c>
      <c r="X13" t="s">
        <v>531</v>
      </c>
      <c r="Y13" t="s">
        <v>182</v>
      </c>
      <c r="Z13" t="s">
        <v>535</v>
      </c>
      <c r="AA13" t="s">
        <v>2085</v>
      </c>
      <c r="AB13" t="s">
        <v>536</v>
      </c>
      <c r="AC13" t="s">
        <v>407</v>
      </c>
      <c r="AD13" t="s">
        <v>531</v>
      </c>
      <c r="AE13" t="s">
        <v>2086</v>
      </c>
      <c r="AF13" t="s">
        <v>538</v>
      </c>
      <c r="AG13" t="s">
        <v>2087</v>
      </c>
      <c r="AH13" t="s">
        <v>540</v>
      </c>
      <c r="AI13" t="s">
        <v>2088</v>
      </c>
      <c r="AJ13" t="s">
        <v>412</v>
      </c>
      <c r="AK13" t="s">
        <v>2089</v>
      </c>
      <c r="AL13" t="s">
        <v>2090</v>
      </c>
      <c r="AM13" t="s">
        <v>2091</v>
      </c>
      <c r="AN13" t="s">
        <v>545</v>
      </c>
      <c r="AO13" t="s">
        <v>546</v>
      </c>
      <c r="AP13" t="s">
        <v>2092</v>
      </c>
      <c r="AQ13" t="s">
        <v>2093</v>
      </c>
      <c r="AR13" t="s">
        <v>2094</v>
      </c>
      <c r="AS13" t="s">
        <v>550</v>
      </c>
      <c r="AT13" t="s">
        <v>551</v>
      </c>
      <c r="AU13" t="s">
        <v>2095</v>
      </c>
      <c r="AV13" t="s">
        <v>2096</v>
      </c>
      <c r="AW13" t="s">
        <v>2097</v>
      </c>
      <c r="AX13" t="s">
        <v>2098</v>
      </c>
      <c r="AY13" t="s">
        <v>205</v>
      </c>
      <c r="AZ13" s="4" t="s">
        <v>2099</v>
      </c>
      <c r="BA13" s="4" t="s">
        <v>370</v>
      </c>
      <c r="BB13" s="4" t="s">
        <v>2100</v>
      </c>
      <c r="BC13" s="4" t="s">
        <v>2101</v>
      </c>
      <c r="BD13" s="4" t="s">
        <v>2102</v>
      </c>
      <c r="BE13" t="s">
        <v>2103</v>
      </c>
      <c r="BF13" t="s">
        <v>2104</v>
      </c>
      <c r="BG13" t="s">
        <v>295</v>
      </c>
      <c r="BH13" t="s">
        <v>557</v>
      </c>
      <c r="BI13" t="s">
        <v>2105</v>
      </c>
      <c r="BJ13" t="s">
        <v>2106</v>
      </c>
      <c r="BK13" t="s">
        <v>2107</v>
      </c>
      <c r="BL13" t="s">
        <v>2108</v>
      </c>
      <c r="BM13" s="12" t="s">
        <v>2109</v>
      </c>
      <c r="BN13" t="s">
        <v>561</v>
      </c>
      <c r="BO13" t="s">
        <v>299</v>
      </c>
      <c r="BP13" t="s">
        <v>2110</v>
      </c>
      <c r="BQ13" t="s">
        <v>2111</v>
      </c>
      <c r="BR13" t="s">
        <v>564</v>
      </c>
      <c r="BS13" t="s">
        <v>2112</v>
      </c>
      <c r="BT13" t="s">
        <v>2113</v>
      </c>
      <c r="BU13" t="s">
        <v>305</v>
      </c>
      <c r="BV13" t="s">
        <v>565</v>
      </c>
      <c r="BW13" t="s">
        <v>566</v>
      </c>
      <c r="BX13" t="s">
        <v>2114</v>
      </c>
      <c r="BY13" t="s">
        <v>567</v>
      </c>
      <c r="BZ13" t="s">
        <v>568</v>
      </c>
      <c r="CA13" t="s">
        <v>569</v>
      </c>
      <c r="CB13" t="s">
        <v>2115</v>
      </c>
      <c r="CC13" t="s">
        <v>2116</v>
      </c>
      <c r="CD13" t="s">
        <v>308</v>
      </c>
      <c r="CE13" t="s">
        <v>2117</v>
      </c>
      <c r="CF13" t="s">
        <v>571</v>
      </c>
      <c r="CG13" t="s">
        <v>220</v>
      </c>
      <c r="CH13" t="s">
        <v>227</v>
      </c>
      <c r="CI13" t="s">
        <v>227</v>
      </c>
      <c r="CJ13" t="s">
        <v>572</v>
      </c>
      <c r="CK13" t="s">
        <v>573</v>
      </c>
      <c r="CL13" t="s">
        <v>2118</v>
      </c>
      <c r="CM13" t="s">
        <v>2119</v>
      </c>
      <c r="CN13" t="s">
        <v>575</v>
      </c>
      <c r="CO13" t="s">
        <v>576</v>
      </c>
      <c r="CP13" t="s">
        <v>463</v>
      </c>
      <c r="CQ13" t="s">
        <v>577</v>
      </c>
      <c r="CR13" t="s">
        <v>2120</v>
      </c>
      <c r="CS13" t="s">
        <v>579</v>
      </c>
      <c r="CT13" t="s">
        <v>232</v>
      </c>
      <c r="CU13" t="s">
        <v>244</v>
      </c>
      <c r="CV13" t="s">
        <v>580</v>
      </c>
      <c r="CW13" t="s">
        <v>231</v>
      </c>
      <c r="CX13" t="s">
        <v>581</v>
      </c>
      <c r="CY13" t="s">
        <v>223</v>
      </c>
      <c r="CZ13" t="s">
        <v>244</v>
      </c>
      <c r="DA13" t="s">
        <v>519</v>
      </c>
      <c r="DB13" t="s">
        <v>582</v>
      </c>
      <c r="DC13" t="s">
        <v>243</v>
      </c>
      <c r="DD13" t="s">
        <v>583</v>
      </c>
      <c r="DE13" s="52" t="s">
        <v>584</v>
      </c>
      <c r="DF13" t="s">
        <v>223</v>
      </c>
      <c r="DG13" t="s">
        <v>585</v>
      </c>
      <c r="DH13" t="s">
        <v>240</v>
      </c>
      <c r="DI13" t="s">
        <v>586</v>
      </c>
      <c r="DJ13" t="s">
        <v>245</v>
      </c>
      <c r="DL13" t="s">
        <v>245</v>
      </c>
      <c r="DM13" t="s">
        <v>587</v>
      </c>
      <c r="DN13" t="s">
        <v>468</v>
      </c>
      <c r="DO13" t="s">
        <v>330</v>
      </c>
      <c r="DP13" s="52" t="s">
        <v>588</v>
      </c>
    </row>
    <row r="14" spans="1:129" x14ac:dyDescent="0.25">
      <c r="A14">
        <v>2</v>
      </c>
      <c r="B14" t="s">
        <v>2121</v>
      </c>
      <c r="C14" t="s">
        <v>589</v>
      </c>
      <c r="D14" t="s">
        <v>160</v>
      </c>
      <c r="E14" t="s">
        <v>2122</v>
      </c>
      <c r="F14" t="s">
        <v>528</v>
      </c>
      <c r="G14" t="s">
        <v>528</v>
      </c>
      <c r="H14" t="s">
        <v>591</v>
      </c>
      <c r="I14" t="s">
        <v>2123</v>
      </c>
      <c r="J14" t="s">
        <v>2124</v>
      </c>
      <c r="K14" t="s">
        <v>335</v>
      </c>
      <c r="L14" t="s">
        <v>163</v>
      </c>
      <c r="M14" t="s">
        <v>171</v>
      </c>
      <c r="N14" t="s">
        <v>2125</v>
      </c>
      <c r="O14" t="s">
        <v>1820</v>
      </c>
      <c r="P14" t="s">
        <v>594</v>
      </c>
      <c r="Q14" t="s">
        <v>2126</v>
      </c>
      <c r="R14" t="s">
        <v>165</v>
      </c>
      <c r="S14" t="s">
        <v>2127</v>
      </c>
      <c r="T14" t="s">
        <v>2128</v>
      </c>
      <c r="U14" t="s">
        <v>595</v>
      </c>
      <c r="V14" t="s">
        <v>2129</v>
      </c>
      <c r="W14" t="s">
        <v>597</v>
      </c>
      <c r="X14" t="s">
        <v>481</v>
      </c>
      <c r="Y14" t="s">
        <v>481</v>
      </c>
      <c r="Z14" t="s">
        <v>597</v>
      </c>
      <c r="AA14" t="s">
        <v>2130</v>
      </c>
      <c r="AB14" t="s">
        <v>599</v>
      </c>
      <c r="AC14" t="s">
        <v>600</v>
      </c>
      <c r="AD14" t="s">
        <v>601</v>
      </c>
      <c r="AE14" t="s">
        <v>2131</v>
      </c>
      <c r="AF14" t="s">
        <v>484</v>
      </c>
      <c r="AG14" t="s">
        <v>2132</v>
      </c>
      <c r="AH14" t="s">
        <v>178</v>
      </c>
      <c r="AI14" t="s">
        <v>2133</v>
      </c>
      <c r="AJ14" t="s">
        <v>413</v>
      </c>
      <c r="AK14" t="s">
        <v>2134</v>
      </c>
      <c r="AL14" t="s">
        <v>2135</v>
      </c>
      <c r="AM14" t="s">
        <v>2136</v>
      </c>
      <c r="AN14" t="s">
        <v>270</v>
      </c>
      <c r="AO14" t="s">
        <v>607</v>
      </c>
      <c r="AP14" t="s">
        <v>2137</v>
      </c>
      <c r="AQ14" t="s">
        <v>2138</v>
      </c>
      <c r="AR14" t="s">
        <v>2139</v>
      </c>
      <c r="AS14" t="s">
        <v>611</v>
      </c>
      <c r="AT14" t="s">
        <v>2140</v>
      </c>
      <c r="AU14" t="s">
        <v>2141</v>
      </c>
      <c r="AV14" t="s">
        <v>2142</v>
      </c>
      <c r="AW14" t="s">
        <v>2143</v>
      </c>
      <c r="AX14" t="s">
        <v>2144</v>
      </c>
      <c r="AY14" t="s">
        <v>288</v>
      </c>
      <c r="AZ14" s="4" t="s">
        <v>2145</v>
      </c>
      <c r="BA14" s="4" t="s">
        <v>503</v>
      </c>
      <c r="BB14" s="4" t="s">
        <v>2146</v>
      </c>
      <c r="BC14" s="4" t="s">
        <v>2147</v>
      </c>
      <c r="BD14" s="4" t="s">
        <v>2148</v>
      </c>
      <c r="BE14" t="s">
        <v>2149</v>
      </c>
      <c r="BF14" t="s">
        <v>2150</v>
      </c>
      <c r="BG14" t="s">
        <v>205</v>
      </c>
      <c r="BH14" t="s">
        <v>618</v>
      </c>
      <c r="BI14" t="s">
        <v>2151</v>
      </c>
      <c r="BJ14" t="s">
        <v>2152</v>
      </c>
      <c r="BK14" t="s">
        <v>2153</v>
      </c>
      <c r="BL14" t="s">
        <v>2154</v>
      </c>
      <c r="BM14" s="12" t="s">
        <v>2155</v>
      </c>
      <c r="BN14" t="s">
        <v>621</v>
      </c>
      <c r="BO14" t="s">
        <v>380</v>
      </c>
      <c r="BP14" t="s">
        <v>2156</v>
      </c>
      <c r="BQ14" t="s">
        <v>2157</v>
      </c>
      <c r="BR14" t="s">
        <v>624</v>
      </c>
      <c r="BS14" t="s">
        <v>2158</v>
      </c>
      <c r="BT14" t="s">
        <v>2159</v>
      </c>
      <c r="BU14" t="s">
        <v>302</v>
      </c>
      <c r="BV14" t="s">
        <v>626</v>
      </c>
      <c r="BW14" t="s">
        <v>627</v>
      </c>
      <c r="BX14" t="s">
        <v>2160</v>
      </c>
      <c r="BY14" t="s">
        <v>628</v>
      </c>
      <c r="BZ14" t="s">
        <v>629</v>
      </c>
      <c r="CA14" t="s">
        <v>630</v>
      </c>
      <c r="CB14" t="s">
        <v>2161</v>
      </c>
      <c r="CC14" t="s">
        <v>2162</v>
      </c>
      <c r="CD14" t="s">
        <v>449</v>
      </c>
      <c r="CE14" t="s">
        <v>2163</v>
      </c>
      <c r="CF14" t="s">
        <v>632</v>
      </c>
      <c r="CG14" t="s">
        <v>308</v>
      </c>
      <c r="CH14" t="s">
        <v>225</v>
      </c>
      <c r="CI14" t="s">
        <v>225</v>
      </c>
      <c r="CJ14" t="s">
        <v>582</v>
      </c>
      <c r="CK14" t="s">
        <v>397</v>
      </c>
      <c r="CL14" t="s">
        <v>2164</v>
      </c>
      <c r="CM14" t="s">
        <v>2165</v>
      </c>
      <c r="CN14" t="s">
        <v>218</v>
      </c>
      <c r="CO14" t="s">
        <v>634</v>
      </c>
      <c r="CP14" t="s">
        <v>635</v>
      </c>
      <c r="CQ14" t="s">
        <v>230</v>
      </c>
      <c r="CR14" t="s">
        <v>2166</v>
      </c>
      <c r="CS14" t="s">
        <v>637</v>
      </c>
      <c r="CT14" t="s">
        <v>311</v>
      </c>
      <c r="CU14" t="s">
        <v>466</v>
      </c>
      <c r="CV14" t="s">
        <v>638</v>
      </c>
      <c r="CW14" t="s">
        <v>517</v>
      </c>
      <c r="CX14" t="s">
        <v>224</v>
      </c>
      <c r="CY14" t="s">
        <v>462</v>
      </c>
      <c r="CZ14" t="s">
        <v>639</v>
      </c>
      <c r="DA14" t="s">
        <v>323</v>
      </c>
      <c r="DB14" t="s">
        <v>640</v>
      </c>
      <c r="DC14" t="s">
        <v>468</v>
      </c>
      <c r="DD14" t="s">
        <v>397</v>
      </c>
      <c r="DE14" t="s">
        <v>467</v>
      </c>
      <c r="DF14" t="s">
        <v>520</v>
      </c>
      <c r="DG14" t="s">
        <v>245</v>
      </c>
      <c r="DH14" t="s">
        <v>463</v>
      </c>
      <c r="DI14" t="s">
        <v>236</v>
      </c>
      <c r="DJ14" t="s">
        <v>467</v>
      </c>
      <c r="DL14" t="s">
        <v>467</v>
      </c>
      <c r="DM14" t="s">
        <v>451</v>
      </c>
      <c r="DN14" t="s">
        <v>328</v>
      </c>
      <c r="DO14" t="s">
        <v>467</v>
      </c>
      <c r="DP14" t="s">
        <v>641</v>
      </c>
    </row>
    <row r="15" spans="1:129" x14ac:dyDescent="0.25">
      <c r="A15" s="9" t="s">
        <v>522</v>
      </c>
      <c r="B15" s="10">
        <v>1181</v>
      </c>
      <c r="C15" s="10">
        <v>1234</v>
      </c>
      <c r="D15" s="10">
        <v>1200</v>
      </c>
      <c r="E15" s="10">
        <v>1234</v>
      </c>
      <c r="F15" s="10">
        <v>1204</v>
      </c>
      <c r="G15" s="10">
        <v>1232</v>
      </c>
      <c r="H15" s="10">
        <v>1166</v>
      </c>
      <c r="I15" s="10">
        <v>1175</v>
      </c>
      <c r="J15" s="10">
        <v>1211</v>
      </c>
      <c r="K15" s="10">
        <v>1221</v>
      </c>
      <c r="L15" s="10">
        <v>1266</v>
      </c>
      <c r="M15" s="10">
        <v>1244</v>
      </c>
      <c r="N15" s="10">
        <v>1311</v>
      </c>
      <c r="O15" s="10">
        <v>1229</v>
      </c>
      <c r="P15" s="10">
        <v>1227</v>
      </c>
      <c r="Q15" s="10">
        <v>1257</v>
      </c>
      <c r="R15" s="10">
        <v>1238</v>
      </c>
      <c r="S15" s="10">
        <v>1271</v>
      </c>
      <c r="T15" s="10">
        <v>1295</v>
      </c>
      <c r="U15" s="10">
        <v>1273</v>
      </c>
      <c r="V15" s="10">
        <v>1305</v>
      </c>
      <c r="W15" s="10">
        <v>1253</v>
      </c>
      <c r="X15" s="10">
        <v>1291</v>
      </c>
      <c r="Y15" s="10">
        <v>1231</v>
      </c>
      <c r="Z15" s="10">
        <v>1269</v>
      </c>
      <c r="AA15" s="10">
        <v>1262</v>
      </c>
      <c r="AB15" s="10">
        <v>1358</v>
      </c>
      <c r="AC15" s="10">
        <v>1268</v>
      </c>
      <c r="AD15" s="10">
        <v>1288</v>
      </c>
      <c r="AE15" s="10">
        <v>1309</v>
      </c>
      <c r="AF15" s="10">
        <v>1251</v>
      </c>
      <c r="AG15" s="10">
        <v>1288</v>
      </c>
      <c r="AH15" s="10">
        <v>1284</v>
      </c>
      <c r="AI15" s="10">
        <v>1371</v>
      </c>
      <c r="AJ15" s="10">
        <v>1292</v>
      </c>
      <c r="AK15" s="10">
        <v>1214</v>
      </c>
      <c r="AL15" s="10">
        <f>677+642+54</f>
        <v>1373</v>
      </c>
      <c r="AM15" s="10">
        <f>586+640+79</f>
        <v>1305</v>
      </c>
      <c r="AN15" s="10">
        <v>1289</v>
      </c>
      <c r="AO15" s="10">
        <f>1110+240</f>
        <v>1350</v>
      </c>
      <c r="AP15" s="10">
        <f>584+657</f>
        <v>1241</v>
      </c>
      <c r="AQ15" s="10">
        <f>615+579+168</f>
        <v>1362</v>
      </c>
      <c r="AR15" s="10">
        <v>1214</v>
      </c>
      <c r="AS15" s="10">
        <v>1384</v>
      </c>
      <c r="AT15" s="10">
        <v>1362</v>
      </c>
      <c r="AU15" s="10">
        <f>607+532+259</f>
        <v>1398</v>
      </c>
      <c r="AV15" s="10">
        <f>658+607+154</f>
        <v>1419</v>
      </c>
      <c r="AW15" s="10">
        <f>579+561+189</f>
        <v>1329</v>
      </c>
      <c r="AX15" s="10">
        <f>597+666</f>
        <v>1263</v>
      </c>
      <c r="AY15" s="10">
        <v>1224</v>
      </c>
      <c r="AZ15" s="59">
        <f>635+644</f>
        <v>1279</v>
      </c>
      <c r="BA15" s="59">
        <v>1319</v>
      </c>
      <c r="BB15" s="59">
        <v>1304</v>
      </c>
      <c r="BC15" s="59">
        <v>1304</v>
      </c>
      <c r="BD15" s="59">
        <f>511+610+228</f>
        <v>1349</v>
      </c>
      <c r="BE15" s="59">
        <f>610+672</f>
        <v>1282</v>
      </c>
      <c r="BF15" s="10">
        <f>685+570</f>
        <v>1255</v>
      </c>
      <c r="BG15" s="10">
        <v>1291</v>
      </c>
      <c r="BH15" s="10">
        <v>1229</v>
      </c>
      <c r="BI15" s="10">
        <f>700+636</f>
        <v>1336</v>
      </c>
      <c r="BJ15" s="10">
        <f>611+656</f>
        <v>1267</v>
      </c>
      <c r="BK15" s="10">
        <f>631+651+21</f>
        <v>1303</v>
      </c>
      <c r="BL15" s="10">
        <v>1307</v>
      </c>
      <c r="BM15" s="11">
        <v>1280</v>
      </c>
      <c r="BN15" s="10">
        <v>1310</v>
      </c>
      <c r="BO15" s="10">
        <v>1353</v>
      </c>
      <c r="BP15" s="11">
        <v>1285</v>
      </c>
      <c r="BQ15" s="10">
        <f>725+610</f>
        <v>1335</v>
      </c>
      <c r="BR15" s="10">
        <v>1256</v>
      </c>
      <c r="BS15" s="10">
        <v>1292</v>
      </c>
      <c r="BT15" s="10">
        <v>1291</v>
      </c>
      <c r="BU15" s="10">
        <v>1352</v>
      </c>
      <c r="BV15" s="10">
        <v>1368</v>
      </c>
      <c r="BW15" s="10">
        <v>1370</v>
      </c>
      <c r="BX15" s="10">
        <v>1387</v>
      </c>
      <c r="BY15" s="10">
        <v>1423</v>
      </c>
      <c r="BZ15" s="10">
        <v>1418</v>
      </c>
      <c r="CA15" s="10">
        <v>1342</v>
      </c>
      <c r="CB15" s="10">
        <f>683+694</f>
        <v>1377</v>
      </c>
      <c r="CC15" s="10">
        <f>666+650</f>
        <v>1316</v>
      </c>
      <c r="CD15" s="10">
        <v>1425</v>
      </c>
      <c r="CE15" s="10">
        <v>1455</v>
      </c>
      <c r="CF15" s="10">
        <v>1473</v>
      </c>
      <c r="CG15" s="10">
        <v>1385</v>
      </c>
      <c r="CH15" s="10">
        <v>1422</v>
      </c>
      <c r="CI15" s="10">
        <v>1383</v>
      </c>
      <c r="CJ15" s="10">
        <v>1472</v>
      </c>
      <c r="CK15" s="10">
        <v>1545</v>
      </c>
      <c r="CL15" s="10">
        <v>1441</v>
      </c>
      <c r="CM15" s="10">
        <v>1479</v>
      </c>
      <c r="CN15" s="10">
        <v>1425</v>
      </c>
      <c r="CO15" s="10">
        <v>1432</v>
      </c>
      <c r="CP15" s="10">
        <v>1500</v>
      </c>
      <c r="CQ15" s="10">
        <v>1510</v>
      </c>
      <c r="CR15" s="10">
        <v>1456</v>
      </c>
      <c r="CS15" s="10">
        <v>1362</v>
      </c>
      <c r="CT15" s="10">
        <v>1456</v>
      </c>
      <c r="CU15" s="10">
        <v>1457</v>
      </c>
      <c r="CV15" s="10">
        <v>1510</v>
      </c>
      <c r="CW15" s="10">
        <v>1485</v>
      </c>
      <c r="CX15" s="10">
        <v>1442</v>
      </c>
      <c r="CY15" s="10">
        <v>1572</v>
      </c>
      <c r="CZ15" s="10">
        <v>1511</v>
      </c>
      <c r="DA15" s="10">
        <v>1350</v>
      </c>
      <c r="DB15" s="10">
        <v>1269</v>
      </c>
      <c r="DC15" s="10">
        <v>1340</v>
      </c>
      <c r="DD15" s="10">
        <v>1375</v>
      </c>
      <c r="DE15" s="10">
        <v>1401</v>
      </c>
      <c r="DF15" s="10">
        <v>1433</v>
      </c>
      <c r="DG15" s="10">
        <v>1402</v>
      </c>
      <c r="DH15" s="10">
        <v>1502</v>
      </c>
      <c r="DI15" s="10">
        <v>1550</v>
      </c>
      <c r="DJ15" s="10">
        <v>1556</v>
      </c>
      <c r="DK15" s="10"/>
      <c r="DL15" s="10">
        <v>1527</v>
      </c>
      <c r="DM15" s="10">
        <v>1486</v>
      </c>
      <c r="DN15" s="10">
        <v>1504</v>
      </c>
      <c r="DO15" s="10">
        <v>1515</v>
      </c>
      <c r="DP15" s="10">
        <v>1535</v>
      </c>
      <c r="DQ15" s="10"/>
      <c r="DR15" s="9"/>
      <c r="DS15" s="9"/>
      <c r="DT15" s="9"/>
      <c r="DU15" s="9"/>
      <c r="DV15" s="9"/>
      <c r="DW15" s="9"/>
      <c r="DX15" s="9"/>
      <c r="DY15" s="9"/>
    </row>
    <row r="17" spans="1:129" x14ac:dyDescent="0.25">
      <c r="A17" s="5" t="s">
        <v>642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</row>
    <row r="18" spans="1:129" x14ac:dyDescent="0.25">
      <c r="A18">
        <v>1</v>
      </c>
      <c r="B18" t="s">
        <v>337</v>
      </c>
      <c r="C18" t="s">
        <v>1590</v>
      </c>
      <c r="D18" t="s">
        <v>644</v>
      </c>
      <c r="E18" t="s">
        <v>645</v>
      </c>
      <c r="F18" t="s">
        <v>410</v>
      </c>
      <c r="G18" t="s">
        <v>161</v>
      </c>
      <c r="H18" t="s">
        <v>646</v>
      </c>
      <c r="I18" t="s">
        <v>335</v>
      </c>
      <c r="J18" t="s">
        <v>412</v>
      </c>
      <c r="K18" t="s">
        <v>165</v>
      </c>
      <c r="L18" t="s">
        <v>647</v>
      </c>
      <c r="M18" t="s">
        <v>163</v>
      </c>
      <c r="N18" t="s">
        <v>648</v>
      </c>
      <c r="O18" t="s">
        <v>649</v>
      </c>
      <c r="P18" t="s">
        <v>650</v>
      </c>
      <c r="Q18" t="s">
        <v>475</v>
      </c>
      <c r="R18" t="s">
        <v>598</v>
      </c>
      <c r="S18" t="s">
        <v>651</v>
      </c>
      <c r="T18" t="s">
        <v>477</v>
      </c>
      <c r="U18" t="s">
        <v>652</v>
      </c>
      <c r="V18" t="s">
        <v>653</v>
      </c>
      <c r="W18" t="s">
        <v>654</v>
      </c>
      <c r="X18" t="s">
        <v>182</v>
      </c>
      <c r="Y18" t="s">
        <v>655</v>
      </c>
      <c r="Z18" t="s">
        <v>531</v>
      </c>
      <c r="AA18" t="s">
        <v>475</v>
      </c>
      <c r="AB18" t="s">
        <v>656</v>
      </c>
      <c r="AC18" s="4" t="s">
        <v>657</v>
      </c>
      <c r="AD18" t="s">
        <v>174</v>
      </c>
      <c r="AE18" t="s">
        <v>597</v>
      </c>
      <c r="AF18" t="s">
        <v>658</v>
      </c>
      <c r="AG18" t="s">
        <v>659</v>
      </c>
      <c r="AH18" t="s">
        <v>660</v>
      </c>
      <c r="AI18" t="s">
        <v>661</v>
      </c>
      <c r="AJ18" t="s">
        <v>662</v>
      </c>
      <c r="AK18" t="s">
        <v>663</v>
      </c>
      <c r="AL18" t="s">
        <v>664</v>
      </c>
      <c r="AM18" t="s">
        <v>665</v>
      </c>
      <c r="AN18" t="s">
        <v>666</v>
      </c>
      <c r="AO18" t="s">
        <v>667</v>
      </c>
      <c r="AP18" t="s">
        <v>668</v>
      </c>
      <c r="AQ18" t="s">
        <v>669</v>
      </c>
      <c r="AR18" t="s">
        <v>670</v>
      </c>
      <c r="AS18" t="s">
        <v>547</v>
      </c>
      <c r="AT18" t="s">
        <v>671</v>
      </c>
      <c r="AU18" t="s">
        <v>672</v>
      </c>
      <c r="AV18" t="s">
        <v>673</v>
      </c>
      <c r="AW18" t="s">
        <v>674</v>
      </c>
      <c r="AX18" t="s">
        <v>505</v>
      </c>
      <c r="AY18" t="s">
        <v>675</v>
      </c>
      <c r="AZ18" s="4" t="s">
        <v>676</v>
      </c>
      <c r="BA18" s="4" t="s">
        <v>677</v>
      </c>
      <c r="BB18" s="4" t="s">
        <v>678</v>
      </c>
      <c r="BC18" s="4" t="s">
        <v>679</v>
      </c>
      <c r="BD18" s="4" t="s">
        <v>293</v>
      </c>
      <c r="BE18" t="s">
        <v>680</v>
      </c>
      <c r="BF18" t="s">
        <v>295</v>
      </c>
      <c r="BG18" t="s">
        <v>681</v>
      </c>
      <c r="BH18" t="s">
        <v>682</v>
      </c>
      <c r="BI18" t="s">
        <v>683</v>
      </c>
      <c r="BJ18" t="s">
        <v>214</v>
      </c>
      <c r="BK18" t="s">
        <v>509</v>
      </c>
      <c r="BL18" t="s">
        <v>374</v>
      </c>
      <c r="BM18" t="s">
        <v>684</v>
      </c>
      <c r="BN18" t="s">
        <v>685</v>
      </c>
      <c r="BO18" t="s">
        <v>509</v>
      </c>
      <c r="BP18" t="s">
        <v>686</v>
      </c>
      <c r="BQ18" t="s">
        <v>212</v>
      </c>
      <c r="BR18" t="s">
        <v>687</v>
      </c>
      <c r="BS18" t="s">
        <v>217</v>
      </c>
      <c r="BT18" t="s">
        <v>688</v>
      </c>
      <c r="BU18" t="s">
        <v>226</v>
      </c>
      <c r="BV18" t="s">
        <v>304</v>
      </c>
      <c r="BW18" t="s">
        <v>227</v>
      </c>
      <c r="BX18" t="s">
        <v>689</v>
      </c>
      <c r="BY18" t="s">
        <v>690</v>
      </c>
      <c r="BZ18" t="s">
        <v>691</v>
      </c>
      <c r="CA18" t="s">
        <v>216</v>
      </c>
      <c r="CB18" t="s">
        <v>692</v>
      </c>
      <c r="CC18" t="s">
        <v>693</v>
      </c>
      <c r="CD18" t="s">
        <v>694</v>
      </c>
      <c r="CE18" t="s">
        <v>695</v>
      </c>
      <c r="CF18" t="s">
        <v>691</v>
      </c>
      <c r="CG18" t="s">
        <v>696</v>
      </c>
      <c r="CH18" t="s">
        <v>697</v>
      </c>
      <c r="CI18" t="s">
        <v>698</v>
      </c>
      <c r="CJ18" t="s">
        <v>699</v>
      </c>
      <c r="CK18" t="s">
        <v>700</v>
      </c>
      <c r="CL18" t="s">
        <v>701</v>
      </c>
      <c r="CM18" t="s">
        <v>702</v>
      </c>
      <c r="CN18" t="s">
        <v>703</v>
      </c>
      <c r="CO18" t="s">
        <v>704</v>
      </c>
      <c r="CP18" t="s">
        <v>635</v>
      </c>
      <c r="CQ18" t="s">
        <v>635</v>
      </c>
      <c r="CR18" t="s">
        <v>233</v>
      </c>
      <c r="CS18" t="s">
        <v>466</v>
      </c>
      <c r="CT18" t="s">
        <v>232</v>
      </c>
      <c r="CU18" t="s">
        <v>513</v>
      </c>
      <c r="CV18" t="s">
        <v>705</v>
      </c>
      <c r="CW18" t="s">
        <v>587</v>
      </c>
      <c r="CX18" t="s">
        <v>706</v>
      </c>
      <c r="CY18" t="s">
        <v>231</v>
      </c>
      <c r="CZ18" t="s">
        <v>707</v>
      </c>
      <c r="DA18" t="s">
        <v>708</v>
      </c>
      <c r="DB18" t="s">
        <v>709</v>
      </c>
      <c r="DC18" t="s">
        <v>710</v>
      </c>
      <c r="DD18" t="s">
        <v>321</v>
      </c>
      <c r="DE18" t="s">
        <v>711</v>
      </c>
      <c r="DF18" t="s">
        <v>712</v>
      </c>
      <c r="DG18" t="s">
        <v>245</v>
      </c>
      <c r="DH18" t="s">
        <v>468</v>
      </c>
      <c r="DI18" t="s">
        <v>713</v>
      </c>
      <c r="DJ18" t="s">
        <v>714</v>
      </c>
      <c r="DL18" t="s">
        <v>715</v>
      </c>
      <c r="DM18" t="s">
        <v>247</v>
      </c>
      <c r="DN18" t="s">
        <v>716</v>
      </c>
      <c r="DO18" t="s">
        <v>247</v>
      </c>
      <c r="DP18" t="s">
        <v>245</v>
      </c>
    </row>
    <row r="19" spans="1:129" x14ac:dyDescent="0.25">
      <c r="A19" s="9"/>
      <c r="B19" s="10">
        <v>640</v>
      </c>
      <c r="C19" s="10">
        <v>650</v>
      </c>
      <c r="D19" s="10">
        <v>659</v>
      </c>
      <c r="E19" s="10">
        <v>646</v>
      </c>
      <c r="F19" s="10">
        <v>656</v>
      </c>
      <c r="G19" s="10">
        <v>658</v>
      </c>
      <c r="H19" s="10">
        <v>624</v>
      </c>
      <c r="I19" s="10">
        <v>643</v>
      </c>
      <c r="J19" s="10">
        <v>651</v>
      </c>
      <c r="K19" s="10">
        <v>649</v>
      </c>
      <c r="L19" s="10">
        <v>649</v>
      </c>
      <c r="M19" s="10">
        <v>655</v>
      </c>
      <c r="N19" s="10">
        <v>677</v>
      </c>
      <c r="O19" s="10">
        <v>612</v>
      </c>
      <c r="P19" s="10">
        <v>683</v>
      </c>
      <c r="Q19" s="10">
        <f>233+216+234</f>
        <v>683</v>
      </c>
      <c r="R19" s="10">
        <v>651</v>
      </c>
      <c r="S19" s="10">
        <v>684</v>
      </c>
      <c r="T19" s="10">
        <v>703</v>
      </c>
      <c r="U19" s="10">
        <v>683</v>
      </c>
      <c r="V19" s="10">
        <v>661</v>
      </c>
      <c r="W19" s="10">
        <v>654</v>
      </c>
      <c r="X19" s="10">
        <v>683</v>
      </c>
      <c r="Y19" s="10">
        <v>665</v>
      </c>
      <c r="Z19" s="10">
        <v>692</v>
      </c>
      <c r="AA19" s="10">
        <f>234+268+216</f>
        <v>718</v>
      </c>
      <c r="AB19" s="10">
        <v>696</v>
      </c>
      <c r="AC19" s="10">
        <v>655</v>
      </c>
      <c r="AD19" s="10">
        <v>743</v>
      </c>
      <c r="AE19" s="10">
        <v>710</v>
      </c>
      <c r="AF19" s="10">
        <f>199+234+198+45</f>
        <v>676</v>
      </c>
      <c r="AG19" s="10">
        <f>213+227+225</f>
        <v>665</v>
      </c>
      <c r="AH19" s="10">
        <v>678</v>
      </c>
      <c r="AI19" s="10">
        <v>689</v>
      </c>
      <c r="AJ19" s="10">
        <v>700</v>
      </c>
      <c r="AK19" s="10">
        <f>704+45</f>
        <v>749</v>
      </c>
      <c r="AL19" s="10">
        <f>164+246+258+63</f>
        <v>731</v>
      </c>
      <c r="AM19" s="10">
        <v>714</v>
      </c>
      <c r="AN19" s="10">
        <f>252+246+206+50</f>
        <v>754</v>
      </c>
      <c r="AO19" s="10">
        <f>253+238+253+46</f>
        <v>790</v>
      </c>
      <c r="AP19" s="10">
        <f>238+256+202+50</f>
        <v>746</v>
      </c>
      <c r="AQ19" s="10">
        <f>221+214+233+67</f>
        <v>735</v>
      </c>
      <c r="AR19" s="10">
        <v>792</v>
      </c>
      <c r="AS19" s="10">
        <f>656+82</f>
        <v>738</v>
      </c>
      <c r="AT19" s="10">
        <f>198+242+201+106</f>
        <v>747</v>
      </c>
      <c r="AU19" s="10">
        <f>222+220+224+72</f>
        <v>738</v>
      </c>
      <c r="AV19" s="10">
        <f>211+209+244+127</f>
        <v>791</v>
      </c>
      <c r="AW19" s="10">
        <f>214+246+184+110</f>
        <v>754</v>
      </c>
      <c r="AX19" s="10">
        <v>689</v>
      </c>
      <c r="AY19" s="10">
        <f>232+221+237</f>
        <v>690</v>
      </c>
      <c r="AZ19" s="59">
        <v>712</v>
      </c>
      <c r="BA19" s="59">
        <v>695</v>
      </c>
      <c r="BB19" s="59">
        <v>676</v>
      </c>
      <c r="BC19" s="59">
        <v>731</v>
      </c>
      <c r="BD19" s="59">
        <v>674</v>
      </c>
      <c r="BE19" s="59">
        <v>691</v>
      </c>
      <c r="BF19" s="10">
        <v>720</v>
      </c>
      <c r="BG19" s="10">
        <v>668</v>
      </c>
      <c r="BH19" s="10">
        <v>667</v>
      </c>
      <c r="BI19" s="10">
        <f>256+234+239</f>
        <v>729</v>
      </c>
      <c r="BJ19" s="10">
        <v>691</v>
      </c>
      <c r="BK19" s="10">
        <v>675</v>
      </c>
      <c r="BL19" s="10">
        <v>679</v>
      </c>
      <c r="BM19" s="10">
        <v>702</v>
      </c>
      <c r="BN19" s="10">
        <v>708</v>
      </c>
      <c r="BO19" s="10">
        <v>781</v>
      </c>
      <c r="BP19" s="11">
        <v>700</v>
      </c>
      <c r="BQ19" s="10">
        <v>750</v>
      </c>
      <c r="BR19" s="10">
        <v>691</v>
      </c>
      <c r="BS19" s="10">
        <v>716</v>
      </c>
      <c r="BT19" s="10">
        <v>726</v>
      </c>
      <c r="BU19" s="10">
        <v>721</v>
      </c>
      <c r="BV19" s="10">
        <v>726</v>
      </c>
      <c r="BW19" s="10">
        <v>725</v>
      </c>
      <c r="BX19" s="10">
        <v>725</v>
      </c>
      <c r="BY19" s="10">
        <v>738</v>
      </c>
      <c r="BZ19" s="10">
        <v>751</v>
      </c>
      <c r="CA19" s="10">
        <v>706</v>
      </c>
      <c r="CB19" s="10">
        <v>745</v>
      </c>
      <c r="CC19" s="10">
        <f>257+227+234</f>
        <v>718</v>
      </c>
      <c r="CD19" s="10">
        <v>743</v>
      </c>
      <c r="CE19" s="10">
        <v>738</v>
      </c>
      <c r="CF19" s="10">
        <v>745</v>
      </c>
      <c r="CG19" s="10">
        <v>749</v>
      </c>
      <c r="CH19" s="10">
        <v>764</v>
      </c>
      <c r="CI19" s="10">
        <f>244+288+225</f>
        <v>757</v>
      </c>
      <c r="CJ19" s="10">
        <v>735</v>
      </c>
      <c r="CK19" s="10">
        <v>796</v>
      </c>
      <c r="CL19" s="10">
        <f>278+280+256</f>
        <v>814</v>
      </c>
      <c r="CM19" s="10">
        <f>278+238+279</f>
        <v>795</v>
      </c>
      <c r="CN19" s="10">
        <v>738</v>
      </c>
      <c r="CO19" s="10">
        <v>763</v>
      </c>
      <c r="CP19" s="10">
        <v>763</v>
      </c>
      <c r="CQ19" s="10">
        <v>804</v>
      </c>
      <c r="CR19" s="10">
        <v>804</v>
      </c>
      <c r="CS19" s="10">
        <v>790</v>
      </c>
      <c r="CT19" s="10">
        <v>762</v>
      </c>
      <c r="CU19" s="10">
        <v>789</v>
      </c>
      <c r="CV19" s="10">
        <v>824</v>
      </c>
      <c r="CW19" s="10">
        <v>825</v>
      </c>
      <c r="CX19" s="10">
        <v>750</v>
      </c>
      <c r="CY19" s="10">
        <v>798</v>
      </c>
      <c r="CZ19" s="10">
        <v>752</v>
      </c>
      <c r="DA19" s="10">
        <v>767</v>
      </c>
      <c r="DB19" s="10">
        <v>707</v>
      </c>
      <c r="DC19" s="10">
        <v>695</v>
      </c>
      <c r="DD19" s="10">
        <v>757</v>
      </c>
      <c r="DE19" s="10">
        <v>782</v>
      </c>
      <c r="DF19" s="10">
        <v>810</v>
      </c>
      <c r="DG19" s="10">
        <v>752</v>
      </c>
      <c r="DH19" s="10">
        <v>775</v>
      </c>
      <c r="DI19" s="10">
        <v>767</v>
      </c>
      <c r="DJ19" s="10">
        <v>823</v>
      </c>
      <c r="DK19" s="10"/>
      <c r="DL19" s="10">
        <v>760</v>
      </c>
      <c r="DM19" s="10">
        <v>770</v>
      </c>
      <c r="DN19" s="10">
        <v>801</v>
      </c>
      <c r="DO19" s="10">
        <v>788</v>
      </c>
      <c r="DP19" s="10">
        <v>775</v>
      </c>
      <c r="DQ19" s="10"/>
      <c r="DR19" s="9"/>
      <c r="DS19" s="9"/>
      <c r="DT19" s="9"/>
      <c r="DU19" s="9"/>
      <c r="DV19" s="9"/>
      <c r="DW19" s="9"/>
      <c r="DX19" s="9"/>
      <c r="DY19" s="9"/>
    </row>
    <row r="20" spans="1:129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</row>
    <row r="21" spans="1:129" x14ac:dyDescent="0.25">
      <c r="A21" s="14" t="s">
        <v>717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</row>
    <row r="22" spans="1:129" x14ac:dyDescent="0.25">
      <c r="A22">
        <v>1</v>
      </c>
      <c r="C22" t="s">
        <v>1590</v>
      </c>
      <c r="H22" t="s">
        <v>475</v>
      </c>
      <c r="I22" t="s">
        <v>475</v>
      </c>
      <c r="N22" t="s">
        <v>172</v>
      </c>
      <c r="AQ22" t="s">
        <v>718</v>
      </c>
      <c r="AR22" t="s">
        <v>719</v>
      </c>
      <c r="AS22" t="s">
        <v>720</v>
      </c>
      <c r="AT22" t="s">
        <v>612</v>
      </c>
      <c r="AU22" t="s">
        <v>721</v>
      </c>
      <c r="AV22" t="s">
        <v>722</v>
      </c>
      <c r="AW22" t="s">
        <v>723</v>
      </c>
      <c r="AX22" t="s">
        <v>724</v>
      </c>
      <c r="AY22" t="s">
        <v>205</v>
      </c>
      <c r="AZ22" s="4" t="s">
        <v>288</v>
      </c>
      <c r="BA22" s="4" t="s">
        <v>503</v>
      </c>
      <c r="BB22" s="4" t="s">
        <v>725</v>
      </c>
      <c r="BC22" s="4" t="s">
        <v>372</v>
      </c>
      <c r="BD22" s="4" t="s">
        <v>726</v>
      </c>
      <c r="BE22" t="s">
        <v>375</v>
      </c>
      <c r="BF22" t="s">
        <v>295</v>
      </c>
      <c r="BG22" s="4" t="s">
        <v>212</v>
      </c>
      <c r="BH22" t="s">
        <v>210</v>
      </c>
      <c r="BI22" t="s">
        <v>683</v>
      </c>
      <c r="BJ22" t="s">
        <v>212</v>
      </c>
      <c r="BK22" t="s">
        <v>509</v>
      </c>
      <c r="BL22" t="s">
        <v>291</v>
      </c>
      <c r="BM22" s="12" t="s">
        <v>727</v>
      </c>
      <c r="BN22" s="12" t="s">
        <v>685</v>
      </c>
      <c r="BO22" t="s">
        <v>509</v>
      </c>
      <c r="BP22" t="s">
        <v>686</v>
      </c>
      <c r="BQ22" t="s">
        <v>214</v>
      </c>
      <c r="BR22" t="s">
        <v>509</v>
      </c>
      <c r="BS22" t="s">
        <v>302</v>
      </c>
      <c r="BT22" t="s">
        <v>688</v>
      </c>
      <c r="BU22" t="s">
        <v>302</v>
      </c>
      <c r="BV22" t="s">
        <v>304</v>
      </c>
      <c r="BW22" t="s">
        <v>224</v>
      </c>
      <c r="BX22" t="s">
        <v>728</v>
      </c>
      <c r="BY22" t="s">
        <v>729</v>
      </c>
      <c r="BZ22" t="s">
        <v>730</v>
      </c>
      <c r="CA22" t="s">
        <v>569</v>
      </c>
      <c r="CB22" t="s">
        <v>512</v>
      </c>
      <c r="CC22" t="s">
        <v>731</v>
      </c>
      <c r="CD22" t="s">
        <v>296</v>
      </c>
      <c r="CE22" t="s">
        <v>223</v>
      </c>
      <c r="CF22" t="s">
        <v>732</v>
      </c>
      <c r="CG22" t="s">
        <v>305</v>
      </c>
      <c r="CH22" t="s">
        <v>227</v>
      </c>
      <c r="CI22" t="s">
        <v>733</v>
      </c>
      <c r="CJ22" t="s">
        <v>225</v>
      </c>
      <c r="CK22" t="s">
        <v>700</v>
      </c>
      <c r="CL22" t="s">
        <v>700</v>
      </c>
      <c r="CM22" t="s">
        <v>386</v>
      </c>
      <c r="CN22" t="s">
        <v>453</v>
      </c>
      <c r="CO22" t="s">
        <v>734</v>
      </c>
      <c r="CP22" t="s">
        <v>322</v>
      </c>
      <c r="CQ22" t="s">
        <v>235</v>
      </c>
      <c r="CR22" t="s">
        <v>235</v>
      </c>
      <c r="CS22" t="s">
        <v>305</v>
      </c>
      <c r="CT22" t="s">
        <v>466</v>
      </c>
      <c r="CU22" t="s">
        <v>244</v>
      </c>
      <c r="CV22" t="s">
        <v>233</v>
      </c>
      <c r="CW22" t="s">
        <v>638</v>
      </c>
      <c r="CX22" t="s">
        <v>459</v>
      </c>
      <c r="CY22" t="s">
        <v>231</v>
      </c>
      <c r="CZ22" t="s">
        <v>244</v>
      </c>
      <c r="DA22" t="s">
        <v>459</v>
      </c>
      <c r="DB22" t="s">
        <v>735</v>
      </c>
      <c r="DC22" t="s">
        <v>235</v>
      </c>
      <c r="DD22" t="s">
        <v>463</v>
      </c>
      <c r="DE22" t="s">
        <v>311</v>
      </c>
      <c r="DF22" t="s">
        <v>235</v>
      </c>
      <c r="DG22" t="s">
        <v>245</v>
      </c>
      <c r="DH22" t="s">
        <v>468</v>
      </c>
      <c r="DI22" t="s">
        <v>236</v>
      </c>
      <c r="DJ22" t="s">
        <v>468</v>
      </c>
      <c r="DL22" t="s">
        <v>468</v>
      </c>
      <c r="DM22" t="s">
        <v>586</v>
      </c>
      <c r="DN22" t="s">
        <v>716</v>
      </c>
      <c r="DO22" t="s">
        <v>330</v>
      </c>
      <c r="DP22" t="s">
        <v>245</v>
      </c>
    </row>
    <row r="23" spans="1:129" x14ac:dyDescent="0.25">
      <c r="A23" s="9"/>
      <c r="B23" s="10"/>
      <c r="C23" s="10">
        <v>1848</v>
      </c>
      <c r="D23" s="10"/>
      <c r="E23" s="10"/>
      <c r="F23" s="10"/>
      <c r="G23" s="10"/>
      <c r="H23" s="10">
        <v>1810</v>
      </c>
      <c r="I23" s="10">
        <v>1904</v>
      </c>
      <c r="J23" s="10"/>
      <c r="K23" s="10"/>
      <c r="L23" s="10"/>
      <c r="M23" s="10"/>
      <c r="N23" s="10">
        <f>683+676+563</f>
        <v>1922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>
        <f>556+575+540+379</f>
        <v>2050</v>
      </c>
      <c r="AR23" s="10">
        <f>1695+402</f>
        <v>2097</v>
      </c>
      <c r="AS23" s="10">
        <v>1978</v>
      </c>
      <c r="AT23" s="10">
        <f>544+629+578+294</f>
        <v>2045</v>
      </c>
      <c r="AU23" s="10">
        <f>585+516+542+402</f>
        <v>2045</v>
      </c>
      <c r="AV23" s="10">
        <f>572+601+593+366</f>
        <v>2132</v>
      </c>
      <c r="AW23" s="10">
        <f>555+573+592+294</f>
        <v>2014</v>
      </c>
      <c r="AX23" s="10">
        <f>635+573+678</f>
        <v>1886</v>
      </c>
      <c r="AY23" s="10">
        <f>622+657+604</f>
        <v>1883</v>
      </c>
      <c r="AZ23" s="59">
        <f>675+576+637</f>
        <v>1888</v>
      </c>
      <c r="BA23" s="59">
        <f>684+711+663</f>
        <v>2058</v>
      </c>
      <c r="BB23" s="59">
        <f>636+634+664</f>
        <v>1934</v>
      </c>
      <c r="BC23" s="59">
        <f>700+696+601</f>
        <v>1997</v>
      </c>
      <c r="BD23" s="59">
        <f>605+621+627</f>
        <v>1853</v>
      </c>
      <c r="BE23" s="59">
        <f>606+664+653</f>
        <v>1923</v>
      </c>
      <c r="BF23" s="59">
        <f>569+622+720</f>
        <v>1911</v>
      </c>
      <c r="BG23" s="59">
        <v>1813</v>
      </c>
      <c r="BH23" s="10">
        <f>608+609+645</f>
        <v>1862</v>
      </c>
      <c r="BI23" s="10">
        <f>2018</f>
        <v>2018</v>
      </c>
      <c r="BJ23" s="10">
        <f>703+580+618</f>
        <v>1901</v>
      </c>
      <c r="BK23" s="10">
        <f>550+646+675</f>
        <v>1871</v>
      </c>
      <c r="BL23" s="10">
        <f>593+682+661</f>
        <v>1936</v>
      </c>
      <c r="BM23" s="11">
        <f>589+645+673</f>
        <v>1907</v>
      </c>
      <c r="BN23" s="10">
        <v>1884</v>
      </c>
      <c r="BO23" s="10">
        <v>2016</v>
      </c>
      <c r="BP23" s="11">
        <f>602+629+700</f>
        <v>1931</v>
      </c>
      <c r="BQ23" s="10">
        <f>737+634+729</f>
        <v>2100</v>
      </c>
      <c r="BR23" s="10">
        <f>720+621+618</f>
        <v>1959</v>
      </c>
      <c r="BS23" s="10">
        <f>601+656+650</f>
        <v>1907</v>
      </c>
      <c r="BT23" s="10">
        <v>1900</v>
      </c>
      <c r="BU23" s="10">
        <v>2055</v>
      </c>
      <c r="BV23" s="10">
        <f>642+736+726</f>
        <v>2104</v>
      </c>
      <c r="BW23" s="10">
        <f>747+663+662</f>
        <v>2072</v>
      </c>
      <c r="BX23" s="10">
        <v>2064</v>
      </c>
      <c r="BY23" s="10">
        <v>1952</v>
      </c>
      <c r="BZ23" s="10">
        <v>2065</v>
      </c>
      <c r="CA23" s="10">
        <v>2080</v>
      </c>
      <c r="CB23" s="10">
        <v>2115</v>
      </c>
      <c r="CC23" s="10">
        <f>636+646+671</f>
        <v>1953</v>
      </c>
      <c r="CD23" s="10">
        <f>661+666+671</f>
        <v>1998</v>
      </c>
      <c r="CE23" s="10">
        <v>2121</v>
      </c>
      <c r="CF23" s="10">
        <v>2146</v>
      </c>
      <c r="CG23" s="10">
        <v>2126</v>
      </c>
      <c r="CH23" s="10">
        <v>2110</v>
      </c>
      <c r="CI23" s="10">
        <f>707+692+656</f>
        <v>2055</v>
      </c>
      <c r="CJ23" s="10"/>
      <c r="CK23" s="10">
        <f>765+771+796</f>
        <v>2332</v>
      </c>
      <c r="CL23" s="10">
        <v>2216</v>
      </c>
      <c r="CM23" s="10">
        <v>2196</v>
      </c>
      <c r="CN23" s="10">
        <v>2106</v>
      </c>
      <c r="CO23" s="10">
        <v>2134</v>
      </c>
      <c r="CP23" s="10">
        <v>2159</v>
      </c>
      <c r="CQ23" s="10">
        <v>2235</v>
      </c>
      <c r="CR23" s="10">
        <v>2212</v>
      </c>
      <c r="CS23" s="10">
        <f>684+684+713</f>
        <v>2081</v>
      </c>
      <c r="CT23" s="58">
        <f>868+699+729</f>
        <v>2296</v>
      </c>
      <c r="CU23" s="10">
        <f>715+732+768</f>
        <v>2215</v>
      </c>
      <c r="CV23" s="10">
        <f>737+781+741</f>
        <v>2259</v>
      </c>
      <c r="CW23" s="10">
        <f>2352</f>
        <v>2352</v>
      </c>
      <c r="CX23" s="10">
        <f>726+724+697</f>
        <v>2147</v>
      </c>
      <c r="CY23" s="10">
        <f>645+716+798+110</f>
        <v>2269</v>
      </c>
      <c r="CZ23" s="10">
        <f>685+782+675</f>
        <v>2142</v>
      </c>
      <c r="DA23" s="10">
        <f>682+781+637</f>
        <v>2100</v>
      </c>
      <c r="DB23" s="10">
        <v>1993</v>
      </c>
      <c r="DC23" s="10">
        <f>742+642+649</f>
        <v>2033</v>
      </c>
      <c r="DD23" s="10">
        <f>780+666+709</f>
        <v>2155</v>
      </c>
      <c r="DE23" s="10">
        <f>752+707+744</f>
        <v>2203</v>
      </c>
      <c r="DF23" s="10">
        <f>799+777+711</f>
        <v>2287</v>
      </c>
      <c r="DG23" s="10">
        <f>682+752+717</f>
        <v>2151</v>
      </c>
      <c r="DH23" s="10">
        <f>804+751+775</f>
        <v>2330</v>
      </c>
      <c r="DI23" s="10">
        <v>2228</v>
      </c>
      <c r="DJ23" s="10">
        <f>844+813+747</f>
        <v>2404</v>
      </c>
      <c r="DK23" s="10"/>
      <c r="DL23" s="10">
        <f>745+813+735</f>
        <v>2293</v>
      </c>
      <c r="DM23" s="10">
        <f>812+780+622</f>
        <v>2214</v>
      </c>
      <c r="DN23" s="10">
        <f>730+771+801</f>
        <v>2302</v>
      </c>
      <c r="DO23" s="10">
        <f>825+760+708+39</f>
        <v>2332</v>
      </c>
      <c r="DP23" s="10">
        <f>824+755+775</f>
        <v>2354</v>
      </c>
      <c r="DQ23" s="10"/>
      <c r="DR23" s="9"/>
      <c r="DS23" s="9"/>
      <c r="DT23" s="9"/>
      <c r="DU23" s="9"/>
      <c r="DV23" s="9"/>
      <c r="DW23" s="9"/>
      <c r="DX23" s="9"/>
      <c r="DY23" s="9"/>
    </row>
    <row r="24" spans="1:129" ht="14.25" customHeight="1" x14ac:dyDescent="0.25"/>
    <row r="25" spans="1:129" x14ac:dyDescent="0.25">
      <c r="A25" s="16" t="s">
        <v>736</v>
      </c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 t="s">
        <v>737</v>
      </c>
      <c r="AY25" s="17" t="s">
        <v>738</v>
      </c>
      <c r="AZ25" s="17" t="s">
        <v>103</v>
      </c>
      <c r="BA25" s="17" t="s">
        <v>739</v>
      </c>
      <c r="BB25" s="17" t="s">
        <v>740</v>
      </c>
      <c r="BC25" s="17" t="s">
        <v>741</v>
      </c>
      <c r="BD25" s="17" t="s">
        <v>742</v>
      </c>
      <c r="BE25" s="17" t="s">
        <v>743</v>
      </c>
      <c r="BF25" s="17" t="s">
        <v>744</v>
      </c>
      <c r="BG25" s="17" t="s">
        <v>745</v>
      </c>
      <c r="BH25" s="17" t="s">
        <v>746</v>
      </c>
      <c r="BI25" s="18" t="s">
        <v>747</v>
      </c>
      <c r="BJ25" s="17" t="s">
        <v>748</v>
      </c>
      <c r="BK25" s="17" t="s">
        <v>749</v>
      </c>
      <c r="BL25" s="17" t="s">
        <v>750</v>
      </c>
      <c r="BM25" s="17" t="s">
        <v>751</v>
      </c>
      <c r="BN25" s="17" t="s">
        <v>752</v>
      </c>
      <c r="BO25" s="17" t="s">
        <v>753</v>
      </c>
      <c r="BP25" s="17" t="s">
        <v>754</v>
      </c>
      <c r="BQ25" s="17" t="s">
        <v>117</v>
      </c>
      <c r="BR25" s="17" t="s">
        <v>755</v>
      </c>
      <c r="BS25" s="17" t="s">
        <v>756</v>
      </c>
      <c r="BT25" s="17" t="s">
        <v>757</v>
      </c>
      <c r="BU25" s="17" t="s">
        <v>758</v>
      </c>
      <c r="BV25" s="17" t="s">
        <v>759</v>
      </c>
      <c r="BW25" s="17" t="s">
        <v>760</v>
      </c>
      <c r="BX25" s="17" t="s">
        <v>761</v>
      </c>
      <c r="BY25" s="17" t="s">
        <v>762</v>
      </c>
      <c r="BZ25" s="17" t="s">
        <v>763</v>
      </c>
      <c r="CA25" s="17" t="s">
        <v>764</v>
      </c>
      <c r="CB25" s="17" t="s">
        <v>125</v>
      </c>
      <c r="CC25" s="17" t="s">
        <v>765</v>
      </c>
      <c r="CD25" s="17" t="s">
        <v>762</v>
      </c>
      <c r="CE25" s="17" t="s">
        <v>766</v>
      </c>
      <c r="CF25" s="17" t="s">
        <v>130</v>
      </c>
      <c r="CG25" s="17" t="s">
        <v>767</v>
      </c>
      <c r="CH25" s="17" t="s">
        <v>768</v>
      </c>
      <c r="CI25" s="17" t="s">
        <v>769</v>
      </c>
      <c r="CJ25" s="17" t="s">
        <v>133</v>
      </c>
      <c r="CK25" s="17" t="s">
        <v>134</v>
      </c>
      <c r="CL25" s="17" t="s">
        <v>135</v>
      </c>
      <c r="CM25" s="17" t="s">
        <v>136</v>
      </c>
      <c r="CN25" s="17" t="s">
        <v>137</v>
      </c>
      <c r="CO25" s="17" t="s">
        <v>770</v>
      </c>
      <c r="CP25" s="17" t="s">
        <v>771</v>
      </c>
      <c r="CQ25" s="17" t="s">
        <v>139</v>
      </c>
      <c r="CR25" s="17" t="s">
        <v>772</v>
      </c>
      <c r="CS25" s="17" t="s">
        <v>773</v>
      </c>
      <c r="CT25" s="17" t="s">
        <v>774</v>
      </c>
      <c r="CU25" s="17" t="s">
        <v>775</v>
      </c>
      <c r="CV25" s="17" t="s">
        <v>132</v>
      </c>
      <c r="CW25" s="17" t="s">
        <v>776</v>
      </c>
      <c r="CX25" s="17" t="s">
        <v>142</v>
      </c>
      <c r="CY25" s="17"/>
      <c r="CZ25" s="17" t="s">
        <v>777</v>
      </c>
      <c r="DA25" s="17" t="s">
        <v>145</v>
      </c>
      <c r="DB25" s="17" t="s">
        <v>146</v>
      </c>
      <c r="DC25" s="17" t="s">
        <v>778</v>
      </c>
      <c r="DD25" s="17" t="s">
        <v>148</v>
      </c>
      <c r="DE25" s="17" t="s">
        <v>149</v>
      </c>
      <c r="DF25" s="17" t="s">
        <v>150</v>
      </c>
      <c r="DG25" s="17" t="s">
        <v>151</v>
      </c>
      <c r="DH25" s="17" t="s">
        <v>779</v>
      </c>
      <c r="DI25" s="17" t="s">
        <v>153</v>
      </c>
      <c r="DJ25" s="17" t="s">
        <v>154</v>
      </c>
      <c r="DK25" s="17"/>
      <c r="DL25" s="17" t="s">
        <v>155</v>
      </c>
      <c r="DM25" s="17" t="s">
        <v>780</v>
      </c>
      <c r="DN25" s="17" t="s">
        <v>157</v>
      </c>
      <c r="DO25" s="17" t="s">
        <v>158</v>
      </c>
      <c r="DP25" s="17" t="s">
        <v>159</v>
      </c>
      <c r="DQ25" s="17"/>
      <c r="DR25" s="19"/>
      <c r="DS25" s="19"/>
      <c r="DT25" s="19"/>
      <c r="DU25" s="19"/>
      <c r="DV25" s="19"/>
      <c r="DW25" s="19"/>
      <c r="DX25" s="19"/>
      <c r="DY25" s="19"/>
    </row>
    <row r="26" spans="1:129" x14ac:dyDescent="0.25">
      <c r="A26" s="20">
        <v>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 t="s">
        <v>2167</v>
      </c>
      <c r="AY26" s="20" t="s">
        <v>2168</v>
      </c>
      <c r="AZ26" s="20" t="s">
        <v>1843</v>
      </c>
      <c r="BA26" s="20" t="s">
        <v>2169</v>
      </c>
      <c r="BB26" s="20" t="s">
        <v>2170</v>
      </c>
      <c r="BC26" s="4" t="s">
        <v>2171</v>
      </c>
      <c r="BD26" s="20" t="s">
        <v>2172</v>
      </c>
      <c r="BE26" s="20" t="s">
        <v>787</v>
      </c>
      <c r="BF26" s="20" t="s">
        <v>2173</v>
      </c>
      <c r="BG26" s="20" t="s">
        <v>2174</v>
      </c>
      <c r="BH26" s="20" t="s">
        <v>2175</v>
      </c>
      <c r="BI26" s="12" t="s">
        <v>2176</v>
      </c>
      <c r="BJ26" s="20" t="s">
        <v>792</v>
      </c>
      <c r="BK26" s="20" t="s">
        <v>793</v>
      </c>
      <c r="BL26" s="20" t="s">
        <v>794</v>
      </c>
      <c r="BM26" s="20" t="s">
        <v>2177</v>
      </c>
      <c r="BN26" s="20" t="s">
        <v>2178</v>
      </c>
      <c r="BO26" s="20" t="s">
        <v>797</v>
      </c>
      <c r="BP26" s="20" t="s">
        <v>798</v>
      </c>
      <c r="BQ26" s="20" t="s">
        <v>1850</v>
      </c>
      <c r="BR26" s="20" t="s">
        <v>799</v>
      </c>
      <c r="BS26" s="20" t="s">
        <v>800</v>
      </c>
      <c r="BT26" s="20" t="s">
        <v>565</v>
      </c>
      <c r="BU26" s="20" t="s">
        <v>2179</v>
      </c>
      <c r="BV26" s="20" t="s">
        <v>802</v>
      </c>
      <c r="BW26" s="20" t="s">
        <v>803</v>
      </c>
      <c r="BX26" s="20" t="s">
        <v>2180</v>
      </c>
      <c r="BY26" s="20" t="s">
        <v>804</v>
      </c>
      <c r="BZ26" s="20" t="s">
        <v>2181</v>
      </c>
      <c r="CA26" s="20" t="s">
        <v>2182</v>
      </c>
      <c r="CB26" s="20" t="s">
        <v>1854</v>
      </c>
      <c r="CC26" s="20" t="s">
        <v>2183</v>
      </c>
      <c r="CD26" s="20" t="s">
        <v>2184</v>
      </c>
      <c r="CE26" s="20" t="s">
        <v>2185</v>
      </c>
      <c r="CF26" s="20" t="s">
        <v>1858</v>
      </c>
      <c r="CG26" s="20" t="s">
        <v>810</v>
      </c>
      <c r="CH26" s="20" t="s">
        <v>2186</v>
      </c>
      <c r="CI26" s="20" t="s">
        <v>2187</v>
      </c>
      <c r="CJ26" s="20" t="s">
        <v>226</v>
      </c>
      <c r="CK26" s="20" t="s">
        <v>227</v>
      </c>
      <c r="CL26" s="20" t="s">
        <v>228</v>
      </c>
      <c r="CM26" s="20" t="s">
        <v>229</v>
      </c>
      <c r="CN26" s="20" t="s">
        <v>226</v>
      </c>
      <c r="CO26" s="20" t="s">
        <v>812</v>
      </c>
      <c r="CP26" s="20" t="s">
        <v>813</v>
      </c>
      <c r="CQ26" s="20" t="s">
        <v>1861</v>
      </c>
      <c r="CR26" s="20" t="s">
        <v>814</v>
      </c>
      <c r="CS26" s="20" t="s">
        <v>815</v>
      </c>
      <c r="CT26" s="20" t="s">
        <v>816</v>
      </c>
      <c r="CU26" s="20" t="s">
        <v>817</v>
      </c>
      <c r="CV26" s="20" t="s">
        <v>235</v>
      </c>
      <c r="CW26" s="20" t="s">
        <v>818</v>
      </c>
      <c r="CX26" s="20" t="s">
        <v>237</v>
      </c>
      <c r="CY26" s="20"/>
      <c r="CZ26" s="20" t="s">
        <v>819</v>
      </c>
      <c r="DA26" s="20" t="s">
        <v>239</v>
      </c>
      <c r="DB26" s="20" t="s">
        <v>240</v>
      </c>
      <c r="DC26" s="20" t="s">
        <v>820</v>
      </c>
      <c r="DD26" s="20" t="s">
        <v>241</v>
      </c>
      <c r="DE26" s="20" t="s">
        <v>242</v>
      </c>
      <c r="DF26" s="20" t="s">
        <v>243</v>
      </c>
      <c r="DG26" s="20" t="s">
        <v>244</v>
      </c>
      <c r="DH26" s="52" t="s">
        <v>821</v>
      </c>
      <c r="DI26" s="20" t="s">
        <v>245</v>
      </c>
      <c r="DJ26" s="20" t="s">
        <v>246</v>
      </c>
      <c r="DK26" s="20"/>
      <c r="DL26" s="20" t="s">
        <v>247</v>
      </c>
      <c r="DM26" s="20" t="s">
        <v>822</v>
      </c>
      <c r="DN26" s="20" t="s">
        <v>247</v>
      </c>
      <c r="DO26" s="20" t="s">
        <v>248</v>
      </c>
      <c r="DP26" s="20" t="s">
        <v>245</v>
      </c>
      <c r="DQ26" s="20"/>
      <c r="DR26" s="20"/>
      <c r="DS26" s="20"/>
      <c r="DT26" s="20"/>
      <c r="DU26" s="20"/>
      <c r="DV26" s="20"/>
      <c r="DW26" s="20"/>
      <c r="DX26" s="20"/>
      <c r="DY26" s="20"/>
    </row>
    <row r="27" spans="1:129" x14ac:dyDescent="0.25">
      <c r="A27" s="20">
        <v>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 t="s">
        <v>2188</v>
      </c>
      <c r="AY27" s="20" t="s">
        <v>2189</v>
      </c>
      <c r="AZ27" s="20" t="s">
        <v>1897</v>
      </c>
      <c r="BA27" s="20" t="s">
        <v>2190</v>
      </c>
      <c r="BB27" s="20" t="s">
        <v>2191</v>
      </c>
      <c r="BC27" s="4" t="s">
        <v>2192</v>
      </c>
      <c r="BD27" s="20" t="s">
        <v>2193</v>
      </c>
      <c r="BE27" s="20" t="s">
        <v>829</v>
      </c>
      <c r="BF27" s="20" t="s">
        <v>2194</v>
      </c>
      <c r="BG27" s="20" t="s">
        <v>2195</v>
      </c>
      <c r="BH27" s="20" t="s">
        <v>2196</v>
      </c>
      <c r="BI27" s="12" t="s">
        <v>2197</v>
      </c>
      <c r="BJ27" s="20" t="s">
        <v>834</v>
      </c>
      <c r="BK27" s="20" t="s">
        <v>546</v>
      </c>
      <c r="BL27" s="20" t="s">
        <v>835</v>
      </c>
      <c r="BM27" s="20" t="s">
        <v>2198</v>
      </c>
      <c r="BN27" s="20" t="s">
        <v>2199</v>
      </c>
      <c r="BO27" s="20" t="s">
        <v>838</v>
      </c>
      <c r="BP27" s="20" t="s">
        <v>839</v>
      </c>
      <c r="BQ27" s="20" t="s">
        <v>1903</v>
      </c>
      <c r="BR27" s="20" t="s">
        <v>840</v>
      </c>
      <c r="BS27" s="20" t="s">
        <v>841</v>
      </c>
      <c r="BT27" s="20" t="s">
        <v>781</v>
      </c>
      <c r="BU27" s="20" t="s">
        <v>2200</v>
      </c>
      <c r="BV27" s="20" t="s">
        <v>843</v>
      </c>
      <c r="BW27" s="20" t="s">
        <v>844</v>
      </c>
      <c r="BX27" s="20" t="s">
        <v>845</v>
      </c>
      <c r="BY27" s="20" t="s">
        <v>846</v>
      </c>
      <c r="BZ27" s="20" t="s">
        <v>2201</v>
      </c>
      <c r="CA27" s="20" t="s">
        <v>2202</v>
      </c>
      <c r="CB27" s="20" t="s">
        <v>1907</v>
      </c>
      <c r="CC27" s="20" t="s">
        <v>2203</v>
      </c>
      <c r="CD27" s="20" t="s">
        <v>2204</v>
      </c>
      <c r="CE27" s="20" t="s">
        <v>2205</v>
      </c>
      <c r="CF27" s="20" t="s">
        <v>1911</v>
      </c>
      <c r="CG27" s="20" t="s">
        <v>852</v>
      </c>
      <c r="CH27" s="20" t="s">
        <v>2206</v>
      </c>
      <c r="CI27" s="20" t="s">
        <v>2207</v>
      </c>
      <c r="CJ27" s="20" t="s">
        <v>312</v>
      </c>
      <c r="CK27" s="20" t="s">
        <v>224</v>
      </c>
      <c r="CL27" s="20" t="s">
        <v>232</v>
      </c>
      <c r="CM27" s="20" t="s">
        <v>313</v>
      </c>
      <c r="CN27" s="20" t="s">
        <v>232</v>
      </c>
      <c r="CO27" s="20" t="s">
        <v>387</v>
      </c>
      <c r="CP27" s="20" t="s">
        <v>855</v>
      </c>
      <c r="CQ27" s="20" t="s">
        <v>1914</v>
      </c>
      <c r="CR27" s="20" t="s">
        <v>856</v>
      </c>
      <c r="CS27" s="20" t="s">
        <v>857</v>
      </c>
      <c r="CT27" s="20" t="s">
        <v>858</v>
      </c>
      <c r="CU27" s="20" t="s">
        <v>859</v>
      </c>
      <c r="CV27" s="20" t="s">
        <v>319</v>
      </c>
      <c r="CW27" s="20" t="s">
        <v>860</v>
      </c>
      <c r="CX27" s="20" t="s">
        <v>320</v>
      </c>
      <c r="CY27" s="20"/>
      <c r="CZ27" s="20" t="s">
        <v>861</v>
      </c>
      <c r="DA27" s="20" t="s">
        <v>323</v>
      </c>
      <c r="DB27" s="20" t="s">
        <v>324</v>
      </c>
      <c r="DC27" s="20" t="s">
        <v>862</v>
      </c>
      <c r="DD27" s="20" t="s">
        <v>245</v>
      </c>
      <c r="DE27" s="20" t="s">
        <v>326</v>
      </c>
      <c r="DF27" s="20" t="s">
        <v>247</v>
      </c>
      <c r="DG27" s="20" t="s">
        <v>238</v>
      </c>
      <c r="DH27" s="52" t="s">
        <v>863</v>
      </c>
      <c r="DI27" s="20" t="s">
        <v>327</v>
      </c>
      <c r="DJ27" s="20" t="s">
        <v>328</v>
      </c>
      <c r="DK27" s="20"/>
      <c r="DL27" s="20" t="s">
        <v>235</v>
      </c>
      <c r="DM27" s="20" t="s">
        <v>864</v>
      </c>
      <c r="DN27" s="20" t="s">
        <v>235</v>
      </c>
      <c r="DO27" s="20" t="s">
        <v>329</v>
      </c>
      <c r="DP27" s="20" t="s">
        <v>330</v>
      </c>
      <c r="DQ27" s="20"/>
      <c r="DR27" s="20"/>
      <c r="DS27" s="20"/>
      <c r="DT27" s="20"/>
      <c r="DU27" s="20"/>
      <c r="DV27" s="20"/>
      <c r="DW27" s="20"/>
      <c r="DX27" s="20"/>
      <c r="DY27" s="20"/>
    </row>
    <row r="28" spans="1:129" x14ac:dyDescent="0.25">
      <c r="A28" s="20">
        <v>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 t="s">
        <v>2208</v>
      </c>
      <c r="AY28" s="20" t="s">
        <v>2209</v>
      </c>
      <c r="AZ28" s="20" t="s">
        <v>1949</v>
      </c>
      <c r="BA28" s="20" t="s">
        <v>2210</v>
      </c>
      <c r="BB28" s="20" t="s">
        <v>2211</v>
      </c>
      <c r="BC28" s="4" t="s">
        <v>2212</v>
      </c>
      <c r="BD28" s="20" t="s">
        <v>2213</v>
      </c>
      <c r="BE28" s="20" t="s">
        <v>871</v>
      </c>
      <c r="BF28" s="20" t="s">
        <v>2214</v>
      </c>
      <c r="BG28" s="20" t="s">
        <v>2215</v>
      </c>
      <c r="BH28" s="20" t="s">
        <v>2216</v>
      </c>
      <c r="BI28" s="12" t="s">
        <v>2217</v>
      </c>
      <c r="BJ28" s="20" t="s">
        <v>690</v>
      </c>
      <c r="BK28" s="20" t="s">
        <v>876</v>
      </c>
      <c r="BL28" s="20" t="s">
        <v>877</v>
      </c>
      <c r="BM28" s="20" t="s">
        <v>2218</v>
      </c>
      <c r="BN28" s="20" t="s">
        <v>2219</v>
      </c>
      <c r="BO28" s="20" t="s">
        <v>880</v>
      </c>
      <c r="BP28" s="20" t="s">
        <v>881</v>
      </c>
      <c r="BQ28" s="20" t="s">
        <v>1956</v>
      </c>
      <c r="BR28" s="20" t="s">
        <v>882</v>
      </c>
      <c r="BS28" s="20" t="s">
        <v>883</v>
      </c>
      <c r="BT28" s="20" t="s">
        <v>221</v>
      </c>
      <c r="BU28" s="20" t="s">
        <v>2220</v>
      </c>
      <c r="BV28" s="20" t="s">
        <v>885</v>
      </c>
      <c r="BW28" s="20" t="s">
        <v>886</v>
      </c>
      <c r="BX28" s="20" t="s">
        <v>887</v>
      </c>
      <c r="BY28" s="20" t="s">
        <v>888</v>
      </c>
      <c r="BZ28" s="20" t="s">
        <v>2221</v>
      </c>
      <c r="CA28" s="20" t="s">
        <v>2222</v>
      </c>
      <c r="CB28" s="20" t="s">
        <v>1961</v>
      </c>
      <c r="CC28" s="20" t="s">
        <v>2223</v>
      </c>
      <c r="CD28" s="20" t="s">
        <v>2224</v>
      </c>
      <c r="CE28" s="20" t="s">
        <v>2225</v>
      </c>
      <c r="CF28" s="20" t="s">
        <v>1965</v>
      </c>
      <c r="CG28" s="20" t="s">
        <v>894</v>
      </c>
      <c r="CH28" s="20" t="s">
        <v>2226</v>
      </c>
      <c r="CI28" s="20" t="s">
        <v>2227</v>
      </c>
      <c r="CJ28" s="20" t="s">
        <v>223</v>
      </c>
      <c r="CK28" s="20" t="s">
        <v>223</v>
      </c>
      <c r="CL28" s="20" t="s">
        <v>387</v>
      </c>
      <c r="CM28" s="20" t="s">
        <v>388</v>
      </c>
      <c r="CN28" s="20" t="s">
        <v>218</v>
      </c>
      <c r="CO28" s="20" t="s">
        <v>897</v>
      </c>
      <c r="CP28" s="20" t="s">
        <v>898</v>
      </c>
      <c r="CQ28" s="20" t="s">
        <v>1968</v>
      </c>
      <c r="CR28" s="20" t="s">
        <v>899</v>
      </c>
      <c r="CS28" s="20" t="s">
        <v>900</v>
      </c>
      <c r="CT28" s="20" t="s">
        <v>901</v>
      </c>
      <c r="CU28" s="20" t="s">
        <v>902</v>
      </c>
      <c r="CV28" s="20" t="s">
        <v>391</v>
      </c>
      <c r="CW28" s="20" t="s">
        <v>903</v>
      </c>
      <c r="CX28" s="20" t="s">
        <v>311</v>
      </c>
      <c r="CY28" s="20"/>
      <c r="CZ28" s="20" t="s">
        <v>904</v>
      </c>
      <c r="DA28" s="20" t="s">
        <v>394</v>
      </c>
      <c r="DB28" s="20" t="s">
        <v>321</v>
      </c>
      <c r="DC28" s="20" t="s">
        <v>905</v>
      </c>
      <c r="DD28" s="20" t="s">
        <v>395</v>
      </c>
      <c r="DE28" s="20" t="s">
        <v>396</v>
      </c>
      <c r="DF28" s="20" t="s">
        <v>397</v>
      </c>
      <c r="DG28" s="20" t="s">
        <v>232</v>
      </c>
      <c r="DH28" s="20" t="s">
        <v>906</v>
      </c>
      <c r="DI28" s="20" t="s">
        <v>399</v>
      </c>
      <c r="DJ28" s="20" t="s">
        <v>247</v>
      </c>
      <c r="DK28" s="20"/>
      <c r="DL28" s="20" t="s">
        <v>400</v>
      </c>
      <c r="DM28" s="20" t="s">
        <v>236</v>
      </c>
      <c r="DN28" s="20" t="s">
        <v>400</v>
      </c>
      <c r="DO28" s="20" t="s">
        <v>401</v>
      </c>
      <c r="DP28" s="20" t="s">
        <v>399</v>
      </c>
      <c r="DQ28" s="20"/>
      <c r="DR28" s="20"/>
      <c r="DS28" s="20"/>
      <c r="DT28" s="20"/>
      <c r="DU28" s="20"/>
      <c r="DV28" s="20"/>
      <c r="DW28" s="20"/>
      <c r="DX28" s="20"/>
      <c r="DY28" s="20"/>
    </row>
    <row r="29" spans="1:129" x14ac:dyDescent="0.25">
      <c r="A29" s="20">
        <v>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 t="s">
        <v>2228</v>
      </c>
      <c r="AY29" s="20" t="s">
        <v>2229</v>
      </c>
      <c r="AZ29" s="20" t="s">
        <v>2003</v>
      </c>
      <c r="BA29" s="20" t="s">
        <v>2230</v>
      </c>
      <c r="BB29" s="20" t="s">
        <v>2231</v>
      </c>
      <c r="BC29" s="4" t="s">
        <v>2232</v>
      </c>
      <c r="BD29" s="20" t="s">
        <v>2233</v>
      </c>
      <c r="BE29" s="20" t="s">
        <v>913</v>
      </c>
      <c r="BF29" s="20" t="s">
        <v>2234</v>
      </c>
      <c r="BG29" s="20" t="s">
        <v>2235</v>
      </c>
      <c r="BH29" s="20" t="s">
        <v>2236</v>
      </c>
      <c r="BI29" s="12" t="s">
        <v>2237</v>
      </c>
      <c r="BJ29" s="20" t="s">
        <v>918</v>
      </c>
      <c r="BK29" s="20" t="s">
        <v>919</v>
      </c>
      <c r="BL29" s="20" t="s">
        <v>920</v>
      </c>
      <c r="BM29" s="20" t="s">
        <v>2238</v>
      </c>
      <c r="BN29" s="20" t="s">
        <v>2239</v>
      </c>
      <c r="BO29" s="20" t="s">
        <v>923</v>
      </c>
      <c r="BP29" s="20" t="s">
        <v>924</v>
      </c>
      <c r="BQ29" s="20" t="s">
        <v>2009</v>
      </c>
      <c r="BR29" s="20" t="s">
        <v>925</v>
      </c>
      <c r="BS29" s="20" t="s">
        <v>926</v>
      </c>
      <c r="BT29" s="20" t="s">
        <v>927</v>
      </c>
      <c r="BU29" s="20" t="s">
        <v>2240</v>
      </c>
      <c r="BV29" s="20" t="s">
        <v>929</v>
      </c>
      <c r="BW29" s="20" t="s">
        <v>930</v>
      </c>
      <c r="BX29" s="20" t="s">
        <v>931</v>
      </c>
      <c r="BY29" s="20" t="s">
        <v>892</v>
      </c>
      <c r="BZ29" s="20" t="s">
        <v>2241</v>
      </c>
      <c r="CA29" s="20" t="s">
        <v>2242</v>
      </c>
      <c r="CB29" s="20" t="s">
        <v>2014</v>
      </c>
      <c r="CC29" s="20" t="s">
        <v>2243</v>
      </c>
      <c r="CD29" s="20" t="s">
        <v>2244</v>
      </c>
      <c r="CE29" s="20" t="s">
        <v>2245</v>
      </c>
      <c r="CF29" s="20" t="s">
        <v>2018</v>
      </c>
      <c r="CG29" s="20" t="s">
        <v>937</v>
      </c>
      <c r="CH29" s="20" t="s">
        <v>2246</v>
      </c>
      <c r="CI29" s="20" t="s">
        <v>2247</v>
      </c>
      <c r="CJ29" s="20" t="s">
        <v>450</v>
      </c>
      <c r="CK29" s="20" t="s">
        <v>451</v>
      </c>
      <c r="CL29" s="20" t="s">
        <v>311</v>
      </c>
      <c r="CM29" s="20" t="s">
        <v>452</v>
      </c>
      <c r="CN29" s="20" t="s">
        <v>453</v>
      </c>
      <c r="CO29" s="20" t="s">
        <v>700</v>
      </c>
      <c r="CP29" s="20" t="s">
        <v>940</v>
      </c>
      <c r="CQ29" s="20" t="s">
        <v>2021</v>
      </c>
      <c r="CR29" s="20" t="s">
        <v>941</v>
      </c>
      <c r="CS29" s="20" t="s">
        <v>942</v>
      </c>
      <c r="CT29" s="20" t="s">
        <v>943</v>
      </c>
      <c r="CU29" s="20" t="s">
        <v>944</v>
      </c>
      <c r="CV29" s="20" t="s">
        <v>232</v>
      </c>
      <c r="CW29" s="20" t="s">
        <v>945</v>
      </c>
      <c r="CX29" s="20" t="s">
        <v>459</v>
      </c>
      <c r="CY29" s="20"/>
      <c r="CZ29" s="20" t="s">
        <v>946</v>
      </c>
      <c r="DA29" s="20" t="s">
        <v>461</v>
      </c>
      <c r="DB29" s="20" t="s">
        <v>460</v>
      </c>
      <c r="DC29" s="20" t="s">
        <v>947</v>
      </c>
      <c r="DD29" s="20" t="s">
        <v>463</v>
      </c>
      <c r="DE29" s="20" t="s">
        <v>464</v>
      </c>
      <c r="DF29" s="20" t="s">
        <v>465</v>
      </c>
      <c r="DG29" s="20" t="s">
        <v>466</v>
      </c>
      <c r="DH29" s="20" t="s">
        <v>948</v>
      </c>
      <c r="DI29" s="20" t="s">
        <v>467</v>
      </c>
      <c r="DJ29" s="20" t="s">
        <v>235</v>
      </c>
      <c r="DK29" s="20"/>
      <c r="DL29" s="20" t="s">
        <v>468</v>
      </c>
      <c r="DM29" s="20" t="s">
        <v>246</v>
      </c>
      <c r="DN29" s="20" t="s">
        <v>468</v>
      </c>
      <c r="DO29" s="20" t="s">
        <v>330</v>
      </c>
      <c r="DP29" s="20" t="s">
        <v>469</v>
      </c>
      <c r="DQ29" s="20"/>
      <c r="DR29" s="20"/>
      <c r="DS29" s="20"/>
      <c r="DT29" s="20"/>
      <c r="DU29" s="20"/>
      <c r="DV29" s="20"/>
      <c r="DW29" s="20"/>
      <c r="DX29" s="20"/>
      <c r="DY29" s="20"/>
    </row>
    <row r="30" spans="1:129" x14ac:dyDescent="0.25">
      <c r="A30" s="20">
        <v>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 t="s">
        <v>2248</v>
      </c>
      <c r="AY30" s="20" t="s">
        <v>2249</v>
      </c>
      <c r="AZ30" s="20" t="s">
        <v>2056</v>
      </c>
      <c r="BA30" s="20" t="s">
        <v>2250</v>
      </c>
      <c r="BB30" s="20" t="s">
        <v>2251</v>
      </c>
      <c r="BC30" s="4" t="s">
        <v>2252</v>
      </c>
      <c r="BD30" s="20" t="s">
        <v>2253</v>
      </c>
      <c r="BE30" s="20" t="s">
        <v>955</v>
      </c>
      <c r="BF30" s="20" t="s">
        <v>2254</v>
      </c>
      <c r="BG30" s="20" t="s">
        <v>2255</v>
      </c>
      <c r="BH30" s="20" t="s">
        <v>2256</v>
      </c>
      <c r="BI30" s="12" t="s">
        <v>2257</v>
      </c>
      <c r="BJ30" s="20" t="s">
        <v>959</v>
      </c>
      <c r="BK30" s="20" t="s">
        <v>960</v>
      </c>
      <c r="BL30" s="20" t="s">
        <v>961</v>
      </c>
      <c r="BM30" s="20" t="s">
        <v>2258</v>
      </c>
      <c r="BN30" s="20" t="s">
        <v>2259</v>
      </c>
      <c r="BO30" s="20" t="s">
        <v>964</v>
      </c>
      <c r="BP30" s="20" t="s">
        <v>965</v>
      </c>
      <c r="BQ30" s="20" t="s">
        <v>2063</v>
      </c>
      <c r="BR30" s="20" t="s">
        <v>966</v>
      </c>
      <c r="BS30" s="20" t="s">
        <v>967</v>
      </c>
      <c r="BT30" s="20" t="s">
        <v>968</v>
      </c>
      <c r="BU30" s="20" t="s">
        <v>2260</v>
      </c>
      <c r="BV30" s="20" t="s">
        <v>630</v>
      </c>
      <c r="BW30" s="20" t="s">
        <v>970</v>
      </c>
      <c r="BX30" s="20" t="s">
        <v>971</v>
      </c>
      <c r="BY30" s="20" t="s">
        <v>972</v>
      </c>
      <c r="BZ30" s="20" t="s">
        <v>2261</v>
      </c>
      <c r="CA30" s="20" t="s">
        <v>2262</v>
      </c>
      <c r="CB30" s="20" t="s">
        <v>2067</v>
      </c>
      <c r="CC30" s="20" t="s">
        <v>2263</v>
      </c>
      <c r="CD30" s="20" t="s">
        <v>2264</v>
      </c>
      <c r="CE30" s="20" t="s">
        <v>2265</v>
      </c>
      <c r="CF30" s="20" t="s">
        <v>2071</v>
      </c>
      <c r="CG30" s="20" t="s">
        <v>978</v>
      </c>
      <c r="CH30" s="20" t="s">
        <v>2266</v>
      </c>
      <c r="CI30" s="20" t="s">
        <v>2267</v>
      </c>
      <c r="CJ30" s="20" t="s">
        <v>225</v>
      </c>
      <c r="CK30" s="20" t="s">
        <v>225</v>
      </c>
      <c r="CL30" s="20" t="s">
        <v>453</v>
      </c>
      <c r="CM30" s="20" t="s">
        <v>514</v>
      </c>
      <c r="CN30" s="20" t="s">
        <v>515</v>
      </c>
      <c r="CO30" s="20" t="s">
        <v>311</v>
      </c>
      <c r="CP30" s="20" t="s">
        <v>981</v>
      </c>
      <c r="CQ30" s="20" t="s">
        <v>2074</v>
      </c>
      <c r="CR30" s="20" t="s">
        <v>982</v>
      </c>
      <c r="CS30" s="20" t="s">
        <v>983</v>
      </c>
      <c r="CT30" s="20" t="s">
        <v>984</v>
      </c>
      <c r="CU30" s="20" t="s">
        <v>985</v>
      </c>
      <c r="CV30" s="20" t="s">
        <v>311</v>
      </c>
      <c r="CW30" s="20" t="s">
        <v>986</v>
      </c>
      <c r="CX30" s="20" t="s">
        <v>233</v>
      </c>
      <c r="CY30" s="20"/>
      <c r="CZ30" s="20" t="s">
        <v>735</v>
      </c>
      <c r="DA30" s="20" t="s">
        <v>519</v>
      </c>
      <c r="DB30" s="20" t="s">
        <v>518</v>
      </c>
      <c r="DC30" s="20" t="s">
        <v>987</v>
      </c>
      <c r="DD30" s="20" t="s">
        <v>520</v>
      </c>
      <c r="DE30" s="20" t="s">
        <v>235</v>
      </c>
      <c r="DF30" s="20" t="s">
        <v>459</v>
      </c>
      <c r="DG30" s="20" t="s">
        <v>240</v>
      </c>
      <c r="DH30" s="20" t="s">
        <v>988</v>
      </c>
      <c r="DI30" s="20" t="s">
        <v>311</v>
      </c>
      <c r="DJ30" s="20" t="s">
        <v>468</v>
      </c>
      <c r="DK30" s="20"/>
      <c r="DL30" s="20" t="s">
        <v>467</v>
      </c>
      <c r="DM30" s="20" t="s">
        <v>586</v>
      </c>
      <c r="DN30" s="20" t="s">
        <v>467</v>
      </c>
      <c r="DO30" s="20" t="s">
        <v>521</v>
      </c>
      <c r="DP30" s="20" t="s">
        <v>467</v>
      </c>
      <c r="DQ30" s="20"/>
      <c r="DR30" s="20"/>
      <c r="DS30" s="20"/>
      <c r="DT30" s="20"/>
      <c r="DU30" s="20"/>
      <c r="DV30" s="20"/>
      <c r="DW30" s="20"/>
      <c r="DX30" s="20"/>
      <c r="DY30" s="20"/>
    </row>
    <row r="31" spans="1:129" x14ac:dyDescent="0.25">
      <c r="A31" s="21" t="s">
        <v>522</v>
      </c>
      <c r="B31" s="21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>
        <f>2868+434</f>
        <v>3302</v>
      </c>
      <c r="AY31" s="22">
        <f>584+558+513+604+502+408</f>
        <v>3169</v>
      </c>
      <c r="AZ31" s="22">
        <f>3099+89</f>
        <v>3188</v>
      </c>
      <c r="BA31" s="22">
        <f>572+582+481+502+527+557</f>
        <v>3221</v>
      </c>
      <c r="BB31" s="22">
        <f>656+510+543+479+534+504</f>
        <v>3226</v>
      </c>
      <c r="BC31" s="22">
        <f>2906+396</f>
        <v>3302</v>
      </c>
      <c r="BD31" s="22">
        <f>531+549+516+617+595+374</f>
        <v>3182</v>
      </c>
      <c r="BE31" s="22">
        <f>2725+526</f>
        <v>3251</v>
      </c>
      <c r="BF31" s="22">
        <f>546+583+487+547+538+458</f>
        <v>3159</v>
      </c>
      <c r="BG31" s="22">
        <f>2489+681</f>
        <v>3170</v>
      </c>
      <c r="BH31" s="22">
        <f>543+553+489+639+615+372</f>
        <v>3211</v>
      </c>
      <c r="BI31" s="22">
        <f>522+511+547+500+715+417</f>
        <v>3212</v>
      </c>
      <c r="BJ31" s="22">
        <f>3024+204</f>
        <v>3228</v>
      </c>
      <c r="BK31" s="22">
        <f>2558+583</f>
        <v>3141</v>
      </c>
      <c r="BL31" s="22">
        <f>2700+506</f>
        <v>3206</v>
      </c>
      <c r="BM31" s="22">
        <f>594+561+635+620+642+309</f>
        <v>3361</v>
      </c>
      <c r="BN31" s="22">
        <f>638+632+587+551+545+331</f>
        <v>3284</v>
      </c>
      <c r="BO31" s="22">
        <f>2725+487</f>
        <v>3212</v>
      </c>
      <c r="BP31" s="11">
        <f>2649+487</f>
        <v>3136</v>
      </c>
      <c r="BQ31" s="22">
        <f>737+647+545+781+685+0</f>
        <v>3395</v>
      </c>
      <c r="BR31" s="22">
        <f>2763+516</f>
        <v>3279</v>
      </c>
      <c r="BS31" s="22">
        <f>2956+328</f>
        <v>3284</v>
      </c>
      <c r="BT31" s="22">
        <f>3066+168</f>
        <v>3234</v>
      </c>
      <c r="BU31" s="22">
        <f>583+554+522+636+612+535</f>
        <v>3442</v>
      </c>
      <c r="BV31" s="22">
        <f>3081+172</f>
        <v>3253</v>
      </c>
      <c r="BW31" s="22">
        <v>3356</v>
      </c>
      <c r="BX31" s="22">
        <v>3342</v>
      </c>
      <c r="BY31" s="22">
        <v>3218</v>
      </c>
      <c r="BZ31" s="22">
        <v>3226</v>
      </c>
      <c r="CA31" s="22">
        <f>552+612+485+473+562+720</f>
        <v>3404</v>
      </c>
      <c r="CB31" s="22">
        <f>769+692+542+692+742+54</f>
        <v>3491</v>
      </c>
      <c r="CC31" s="22">
        <f>476+558+411+478+532+864</f>
        <v>3319</v>
      </c>
      <c r="CD31" s="22">
        <f>2993+504</f>
        <v>3497</v>
      </c>
      <c r="CE31" s="22">
        <v>3573</v>
      </c>
      <c r="CF31" s="22">
        <v>3508</v>
      </c>
      <c r="CG31" s="22">
        <v>3441</v>
      </c>
      <c r="CH31" s="22">
        <v>3422</v>
      </c>
      <c r="CI31" s="22">
        <v>3501</v>
      </c>
      <c r="CJ31" s="22">
        <v>3376</v>
      </c>
      <c r="CK31" s="22">
        <v>3441</v>
      </c>
      <c r="CL31" s="22">
        <v>3491</v>
      </c>
      <c r="CM31" s="22">
        <v>3559</v>
      </c>
      <c r="CN31" s="22">
        <v>3375</v>
      </c>
      <c r="CO31" s="22">
        <v>3440</v>
      </c>
      <c r="CP31" s="22">
        <v>3594</v>
      </c>
      <c r="CQ31" s="22">
        <v>3512</v>
      </c>
      <c r="CR31" s="22">
        <v>3352</v>
      </c>
      <c r="CS31" s="22">
        <f>3043+54</f>
        <v>3097</v>
      </c>
      <c r="CT31" s="22">
        <f>3306+97</f>
        <v>3403</v>
      </c>
      <c r="CU31" s="22">
        <f>2925+450</f>
        <v>3375</v>
      </c>
      <c r="CV31" s="22">
        <v>3625</v>
      </c>
      <c r="CW31" s="22">
        <v>3518</v>
      </c>
      <c r="CX31" s="22">
        <f>3512+66</f>
        <v>3578</v>
      </c>
      <c r="CY31" s="22"/>
      <c r="CZ31" s="22">
        <f>2971+297</f>
        <v>3268</v>
      </c>
      <c r="DA31" s="22">
        <f>3244+204</f>
        <v>3448</v>
      </c>
      <c r="DB31" s="22">
        <f>3169+9</f>
        <v>3178</v>
      </c>
      <c r="DC31" s="22">
        <f>2303+1005</f>
        <v>3308</v>
      </c>
      <c r="DD31" s="22">
        <f>3417+5</f>
        <v>3422</v>
      </c>
      <c r="DE31" s="22">
        <f>3413+34</f>
        <v>3447</v>
      </c>
      <c r="DF31" s="22">
        <v>3376</v>
      </c>
      <c r="DG31" s="22">
        <f>3317+8</f>
        <v>3325</v>
      </c>
      <c r="DH31" s="22">
        <f>2815+752</f>
        <v>3567</v>
      </c>
      <c r="DI31" s="22">
        <v>3677</v>
      </c>
      <c r="DJ31" s="22">
        <v>3459</v>
      </c>
      <c r="DK31" s="22"/>
      <c r="DL31" s="22">
        <f>3686+10</f>
        <v>3696</v>
      </c>
      <c r="DM31" s="22">
        <f>3366+144</f>
        <v>3510</v>
      </c>
      <c r="DN31" s="22">
        <f>3594+13</f>
        <v>3607</v>
      </c>
      <c r="DO31" s="22">
        <f>3530+15</f>
        <v>3545</v>
      </c>
      <c r="DP31" s="22">
        <v>3763</v>
      </c>
      <c r="DQ31" s="22"/>
      <c r="DR31" s="21"/>
      <c r="DS31" s="21"/>
      <c r="DT31" s="21"/>
      <c r="DU31" s="21"/>
      <c r="DV31" s="21"/>
      <c r="DW31" s="21"/>
      <c r="DX31" s="21"/>
      <c r="DY31" s="21"/>
    </row>
    <row r="32" spans="1:129" x14ac:dyDescent="0.25">
      <c r="A32" s="23"/>
      <c r="B32" s="94">
        <v>19</v>
      </c>
      <c r="C32" s="94">
        <v>32</v>
      </c>
      <c r="D32" s="94">
        <v>51</v>
      </c>
      <c r="E32" s="94">
        <v>48</v>
      </c>
      <c r="F32" s="94">
        <v>50</v>
      </c>
      <c r="G32" s="94">
        <v>35</v>
      </c>
      <c r="H32" s="94">
        <v>32</v>
      </c>
      <c r="I32" s="94">
        <v>20</v>
      </c>
      <c r="J32" s="94">
        <v>74</v>
      </c>
      <c r="K32" s="94">
        <v>69</v>
      </c>
      <c r="L32" s="94">
        <v>60</v>
      </c>
      <c r="M32" s="94">
        <v>39</v>
      </c>
      <c r="N32" s="94">
        <v>47</v>
      </c>
      <c r="O32" s="94">
        <v>49</v>
      </c>
      <c r="P32" s="94">
        <v>120</v>
      </c>
      <c r="Q32" s="94">
        <v>123</v>
      </c>
      <c r="R32" s="94">
        <v>128</v>
      </c>
      <c r="S32" s="94">
        <v>155</v>
      </c>
      <c r="T32" s="94">
        <v>117</v>
      </c>
      <c r="U32" s="94">
        <v>84</v>
      </c>
      <c r="V32" s="94">
        <v>81</v>
      </c>
      <c r="W32" s="94">
        <v>65</v>
      </c>
      <c r="X32" s="94"/>
      <c r="Y32" s="94"/>
      <c r="Z32" s="94"/>
      <c r="AA32" s="94"/>
      <c r="AB32" s="94"/>
      <c r="AC32" s="94"/>
      <c r="AD32" s="94"/>
      <c r="AE32" s="94">
        <v>231</v>
      </c>
      <c r="AF32" s="94">
        <v>214</v>
      </c>
      <c r="AG32" s="94">
        <v>230</v>
      </c>
      <c r="AH32" s="94">
        <v>273</v>
      </c>
      <c r="AI32" s="94">
        <v>368</v>
      </c>
      <c r="AJ32" s="94">
        <v>282</v>
      </c>
      <c r="AK32" s="94">
        <v>312</v>
      </c>
      <c r="AL32" s="94">
        <v>397</v>
      </c>
      <c r="AM32" s="94">
        <v>455</v>
      </c>
      <c r="AN32" s="94">
        <v>450</v>
      </c>
      <c r="AO32" s="94">
        <v>490</v>
      </c>
      <c r="AP32" s="94">
        <v>565</v>
      </c>
      <c r="AQ32" s="94">
        <v>576</v>
      </c>
      <c r="AR32" s="94">
        <v>650</v>
      </c>
      <c r="AS32" s="94">
        <v>466</v>
      </c>
      <c r="AT32" s="94">
        <v>597</v>
      </c>
      <c r="AU32" s="94">
        <v>640</v>
      </c>
      <c r="AV32" s="94">
        <v>560</v>
      </c>
      <c r="AW32" s="94">
        <v>546</v>
      </c>
      <c r="AX32" s="94">
        <v>546</v>
      </c>
      <c r="AY32" s="94">
        <v>544</v>
      </c>
      <c r="AZ32" s="94">
        <v>642</v>
      </c>
      <c r="BA32" s="94">
        <v>658</v>
      </c>
      <c r="BB32" s="94">
        <v>694</v>
      </c>
      <c r="BC32" s="94">
        <v>652</v>
      </c>
      <c r="BD32" s="94">
        <v>624</v>
      </c>
      <c r="BE32" s="94">
        <v>648</v>
      </c>
      <c r="BF32" s="94">
        <v>580</v>
      </c>
      <c r="BG32" s="94">
        <v>508</v>
      </c>
      <c r="BH32" s="94"/>
      <c r="BI32" s="94">
        <v>536</v>
      </c>
      <c r="BJ32" s="94">
        <v>502</v>
      </c>
      <c r="BK32" s="94">
        <v>469</v>
      </c>
      <c r="BL32" s="94">
        <v>619</v>
      </c>
      <c r="BM32" s="94">
        <v>634</v>
      </c>
      <c r="BN32" s="94">
        <v>666</v>
      </c>
      <c r="BO32" s="94">
        <v>734</v>
      </c>
      <c r="BP32" s="94"/>
      <c r="BQ32" s="94">
        <v>726</v>
      </c>
      <c r="BR32" s="94">
        <v>699</v>
      </c>
      <c r="BS32" s="94">
        <v>671</v>
      </c>
      <c r="BT32" s="94">
        <v>705</v>
      </c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24"/>
      <c r="DR32" s="23"/>
      <c r="DS32" s="23"/>
      <c r="DT32" s="23"/>
      <c r="DU32" s="23"/>
      <c r="DV32" s="23"/>
      <c r="DW32" s="23"/>
      <c r="DX32" s="23"/>
      <c r="DY32" s="23"/>
    </row>
    <row r="33" spans="1:129" x14ac:dyDescent="0.25">
      <c r="A33" s="16" t="s">
        <v>989</v>
      </c>
      <c r="B33" s="16"/>
      <c r="C33" s="16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</row>
    <row r="34" spans="1:129" x14ac:dyDescent="0.25">
      <c r="A34" s="20">
        <v>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 t="s">
        <v>2268</v>
      </c>
      <c r="AY34" s="20" t="s">
        <v>2269</v>
      </c>
      <c r="AZ34" s="20" t="s">
        <v>2270</v>
      </c>
      <c r="BA34" s="20" t="s">
        <v>2271</v>
      </c>
      <c r="BB34" s="20" t="s">
        <v>2272</v>
      </c>
      <c r="BC34" s="20" t="s">
        <v>2273</v>
      </c>
      <c r="BD34" s="20" t="s">
        <v>2274</v>
      </c>
      <c r="BE34" s="20" t="s">
        <v>2275</v>
      </c>
      <c r="BF34" s="20" t="s">
        <v>2276</v>
      </c>
      <c r="BG34" s="20" t="s">
        <v>2277</v>
      </c>
      <c r="BH34" s="20" t="s">
        <v>2278</v>
      </c>
      <c r="BI34" s="20" t="s">
        <v>2105</v>
      </c>
      <c r="BJ34" s="20" t="s">
        <v>2279</v>
      </c>
      <c r="BK34" s="20" t="s">
        <v>2280</v>
      </c>
      <c r="BL34" s="20" t="s">
        <v>2281</v>
      </c>
      <c r="BM34" s="20" t="s">
        <v>1004</v>
      </c>
      <c r="BN34" s="20" t="s">
        <v>1005</v>
      </c>
      <c r="BO34" s="20" t="s">
        <v>1006</v>
      </c>
      <c r="BP34" s="20" t="s">
        <v>1007</v>
      </c>
      <c r="BQ34" s="20" t="s">
        <v>1008</v>
      </c>
      <c r="BR34" s="20" t="s">
        <v>564</v>
      </c>
      <c r="BS34" s="20" t="s">
        <v>1009</v>
      </c>
      <c r="BT34" s="20" t="s">
        <v>1010</v>
      </c>
      <c r="BU34" s="20" t="s">
        <v>1011</v>
      </c>
      <c r="BV34" s="20" t="s">
        <v>2282</v>
      </c>
      <c r="BW34" s="20" t="s">
        <v>1013</v>
      </c>
      <c r="BX34" s="20" t="s">
        <v>1014</v>
      </c>
      <c r="BY34" s="20" t="s">
        <v>567</v>
      </c>
      <c r="BZ34" s="20" t="s">
        <v>1015</v>
      </c>
      <c r="CA34" s="20" t="s">
        <v>1016</v>
      </c>
      <c r="CB34" s="20" t="s">
        <v>2283</v>
      </c>
      <c r="CC34" s="20" t="s">
        <v>2284</v>
      </c>
      <c r="CD34" s="20" t="s">
        <v>2285</v>
      </c>
      <c r="CE34" s="20" t="s">
        <v>1020</v>
      </c>
      <c r="CF34" s="20" t="s">
        <v>1021</v>
      </c>
      <c r="CG34" s="20" t="s">
        <v>1022</v>
      </c>
      <c r="CH34" s="20" t="s">
        <v>1023</v>
      </c>
      <c r="CI34" s="20" t="s">
        <v>1024</v>
      </c>
      <c r="CJ34" s="20" t="s">
        <v>1025</v>
      </c>
      <c r="CK34" s="20" t="s">
        <v>2286</v>
      </c>
      <c r="CL34" s="20" t="s">
        <v>2118</v>
      </c>
      <c r="CM34" s="20" t="s">
        <v>1027</v>
      </c>
      <c r="CN34" s="20" t="s">
        <v>1028</v>
      </c>
      <c r="CO34" s="20" t="s">
        <v>576</v>
      </c>
      <c r="CP34" s="20" t="s">
        <v>1029</v>
      </c>
      <c r="CQ34" s="20" t="s">
        <v>577</v>
      </c>
      <c r="CR34" s="20" t="s">
        <v>1030</v>
      </c>
      <c r="CS34" s="20" t="s">
        <v>1031</v>
      </c>
      <c r="CT34" s="20" t="s">
        <v>1032</v>
      </c>
      <c r="CU34" s="20" t="s">
        <v>1033</v>
      </c>
      <c r="CV34" s="20" t="s">
        <v>1034</v>
      </c>
      <c r="CW34" s="20" t="s">
        <v>1035</v>
      </c>
      <c r="CX34" s="20" t="s">
        <v>1036</v>
      </c>
      <c r="CY34" s="20"/>
      <c r="CZ34" s="20" t="s">
        <v>244</v>
      </c>
      <c r="DA34" s="20" t="s">
        <v>519</v>
      </c>
      <c r="DB34" s="20" t="s">
        <v>1037</v>
      </c>
      <c r="DC34" s="20" t="s">
        <v>243</v>
      </c>
      <c r="DD34" s="20" t="s">
        <v>583</v>
      </c>
      <c r="DE34" s="20" t="s">
        <v>1038</v>
      </c>
      <c r="DF34" s="20" t="s">
        <v>223</v>
      </c>
      <c r="DG34" s="20" t="s">
        <v>585</v>
      </c>
      <c r="DH34" s="20" t="s">
        <v>1039</v>
      </c>
      <c r="DI34" s="20" t="s">
        <v>586</v>
      </c>
      <c r="DJ34" s="20" t="s">
        <v>245</v>
      </c>
      <c r="DK34" s="20"/>
      <c r="DL34" s="20" t="s">
        <v>245</v>
      </c>
      <c r="DM34" s="20" t="s">
        <v>1040</v>
      </c>
      <c r="DN34" s="20" t="s">
        <v>1041</v>
      </c>
      <c r="DO34" s="20" t="s">
        <v>330</v>
      </c>
      <c r="DP34" s="20" t="s">
        <v>713</v>
      </c>
      <c r="DQ34" s="20"/>
      <c r="DR34" s="20"/>
      <c r="DS34" s="20"/>
      <c r="DT34" s="20"/>
      <c r="DU34" s="20"/>
      <c r="DV34" s="20"/>
      <c r="DW34" s="20"/>
      <c r="DX34" s="20"/>
      <c r="DY34" s="20"/>
    </row>
    <row r="35" spans="1:129" x14ac:dyDescent="0.25">
      <c r="A35" s="20">
        <v>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 t="s">
        <v>2287</v>
      </c>
      <c r="AY35" s="20" t="s">
        <v>2288</v>
      </c>
      <c r="AZ35" s="20" t="s">
        <v>2289</v>
      </c>
      <c r="BA35" s="20" t="s">
        <v>2290</v>
      </c>
      <c r="BB35" s="20" t="s">
        <v>2291</v>
      </c>
      <c r="BC35" s="20" t="s">
        <v>2292</v>
      </c>
      <c r="BD35" s="20" t="s">
        <v>2293</v>
      </c>
      <c r="BE35" s="20" t="s">
        <v>2294</v>
      </c>
      <c r="BF35" s="20" t="s">
        <v>2295</v>
      </c>
      <c r="BG35" s="20" t="s">
        <v>2296</v>
      </c>
      <c r="BH35" s="20" t="s">
        <v>2297</v>
      </c>
      <c r="BI35" s="20" t="s">
        <v>2151</v>
      </c>
      <c r="BJ35" s="20" t="s">
        <v>2298</v>
      </c>
      <c r="BK35" s="20" t="s">
        <v>2299</v>
      </c>
      <c r="BL35" s="20" t="s">
        <v>2300</v>
      </c>
      <c r="BM35" s="20" t="s">
        <v>1055</v>
      </c>
      <c r="BN35" s="20" t="s">
        <v>1056</v>
      </c>
      <c r="BO35" s="20" t="s">
        <v>1057</v>
      </c>
      <c r="BP35" s="20" t="s">
        <v>1058</v>
      </c>
      <c r="BQ35" s="20" t="s">
        <v>1059</v>
      </c>
      <c r="BR35" s="20" t="s">
        <v>624</v>
      </c>
      <c r="BS35" s="20" t="s">
        <v>1060</v>
      </c>
      <c r="BT35" s="20" t="s">
        <v>1061</v>
      </c>
      <c r="BU35" s="20" t="s">
        <v>1062</v>
      </c>
      <c r="BV35" s="20" t="s">
        <v>2301</v>
      </c>
      <c r="BW35" s="20" t="s">
        <v>1064</v>
      </c>
      <c r="BX35" s="20" t="s">
        <v>1065</v>
      </c>
      <c r="BY35" s="20" t="s">
        <v>628</v>
      </c>
      <c r="BZ35" s="20" t="s">
        <v>1066</v>
      </c>
      <c r="CA35" s="20" t="s">
        <v>1067</v>
      </c>
      <c r="CB35" s="20" t="s">
        <v>2302</v>
      </c>
      <c r="CC35" s="20" t="s">
        <v>2303</v>
      </c>
      <c r="CD35" s="20" t="s">
        <v>2304</v>
      </c>
      <c r="CE35" s="20" t="s">
        <v>1071</v>
      </c>
      <c r="CF35" s="20" t="s">
        <v>1072</v>
      </c>
      <c r="CG35" s="20" t="s">
        <v>1073</v>
      </c>
      <c r="CH35" s="20" t="s">
        <v>1074</v>
      </c>
      <c r="CI35" s="20" t="s">
        <v>1075</v>
      </c>
      <c r="CJ35" s="20" t="s">
        <v>1076</v>
      </c>
      <c r="CK35" s="20" t="s">
        <v>2305</v>
      </c>
      <c r="CL35" s="20" t="s">
        <v>2164</v>
      </c>
      <c r="CM35" s="20" t="s">
        <v>1078</v>
      </c>
      <c r="CN35" s="20" t="s">
        <v>852</v>
      </c>
      <c r="CO35" s="20" t="s">
        <v>634</v>
      </c>
      <c r="CP35" s="20" t="s">
        <v>637</v>
      </c>
      <c r="CQ35" s="20" t="s">
        <v>230</v>
      </c>
      <c r="CR35" s="20" t="s">
        <v>1079</v>
      </c>
      <c r="CS35" s="20" t="s">
        <v>1080</v>
      </c>
      <c r="CT35" s="20" t="s">
        <v>1081</v>
      </c>
      <c r="CU35" s="20" t="s">
        <v>1082</v>
      </c>
      <c r="CV35" s="20" t="s">
        <v>1083</v>
      </c>
      <c r="CW35" s="20" t="s">
        <v>1084</v>
      </c>
      <c r="CX35" s="20" t="s">
        <v>1085</v>
      </c>
      <c r="CY35" s="20"/>
      <c r="CZ35" s="20" t="s">
        <v>639</v>
      </c>
      <c r="DA35" s="20" t="s">
        <v>323</v>
      </c>
      <c r="DB35" s="20" t="s">
        <v>1086</v>
      </c>
      <c r="DC35" s="20" t="s">
        <v>468</v>
      </c>
      <c r="DD35" s="20" t="s">
        <v>397</v>
      </c>
      <c r="DE35" s="20" t="s">
        <v>1087</v>
      </c>
      <c r="DF35" s="20" t="s">
        <v>520</v>
      </c>
      <c r="DG35" s="20" t="s">
        <v>245</v>
      </c>
      <c r="DH35" s="20" t="s">
        <v>1088</v>
      </c>
      <c r="DI35" s="20" t="s">
        <v>236</v>
      </c>
      <c r="DJ35" s="20" t="s">
        <v>467</v>
      </c>
      <c r="DK35" s="20"/>
      <c r="DL35" s="20" t="s">
        <v>467</v>
      </c>
      <c r="DM35" s="20" t="s">
        <v>1089</v>
      </c>
      <c r="DN35" s="20" t="s">
        <v>1090</v>
      </c>
      <c r="DO35" s="20" t="s">
        <v>467</v>
      </c>
      <c r="DP35" s="20" t="s">
        <v>521</v>
      </c>
      <c r="DQ35" s="20"/>
      <c r="DR35" s="20"/>
      <c r="DS35" s="20"/>
      <c r="DT35" s="20"/>
      <c r="DU35" s="20"/>
      <c r="DV35" s="20"/>
      <c r="DW35" s="20"/>
      <c r="DX35" s="20"/>
      <c r="DY35" s="20"/>
    </row>
    <row r="36" spans="1:129" x14ac:dyDescent="0.25">
      <c r="A36" s="21" t="s">
        <v>522</v>
      </c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>
        <f>592+650+113</f>
        <v>1355</v>
      </c>
      <c r="AY36" s="22">
        <f>457+640+243</f>
        <v>1340</v>
      </c>
      <c r="AZ36" s="22">
        <f>591+547+216</f>
        <v>1354</v>
      </c>
      <c r="BA36" s="22">
        <f>559+564+288</f>
        <v>1411</v>
      </c>
      <c r="BB36" s="22">
        <f>567+490+330</f>
        <v>1387</v>
      </c>
      <c r="BC36" s="22">
        <f>694+565+141</f>
        <v>1400</v>
      </c>
      <c r="BD36" s="22">
        <f>511+610+228</f>
        <v>1349</v>
      </c>
      <c r="BE36" s="22">
        <f>680+512+248</f>
        <v>1440</v>
      </c>
      <c r="BF36" s="22">
        <f>625+570+200</f>
        <v>1395</v>
      </c>
      <c r="BG36" s="22">
        <f>1219+119</f>
        <v>1338</v>
      </c>
      <c r="BH36" s="22">
        <f>580+531+225</f>
        <v>1336</v>
      </c>
      <c r="BI36" s="22">
        <f>700+636+115</f>
        <v>1451</v>
      </c>
      <c r="BJ36" s="22">
        <f>555+655+133</f>
        <v>1343</v>
      </c>
      <c r="BK36" s="22">
        <v>1319</v>
      </c>
      <c r="BL36" s="22">
        <f>594+579+208</f>
        <v>1381</v>
      </c>
      <c r="BM36" s="22">
        <f>1244+141</f>
        <v>1385</v>
      </c>
      <c r="BN36" s="22">
        <f>1162+208</f>
        <v>1370</v>
      </c>
      <c r="BO36" s="22">
        <f>1334+92</f>
        <v>1426</v>
      </c>
      <c r="BP36" s="11">
        <f>1119+242</f>
        <v>1361</v>
      </c>
      <c r="BQ36" s="22">
        <f>524+656+256</f>
        <v>1436</v>
      </c>
      <c r="BR36" s="22">
        <f>1256+139</f>
        <v>1395</v>
      </c>
      <c r="BS36" s="22">
        <f>1157+198</f>
        <v>1355</v>
      </c>
      <c r="BT36" s="22">
        <f>1227+168</f>
        <v>1395</v>
      </c>
      <c r="BU36" s="22">
        <v>1438</v>
      </c>
      <c r="BV36" s="22">
        <f>730+631+168</f>
        <v>1529</v>
      </c>
      <c r="BW36" s="22">
        <f>1251+172</f>
        <v>1423</v>
      </c>
      <c r="BX36" s="22">
        <v>1395</v>
      </c>
      <c r="BY36" s="22">
        <f>1423+28</f>
        <v>1451</v>
      </c>
      <c r="BZ36" s="22">
        <v>1477</v>
      </c>
      <c r="CA36" s="22">
        <v>1404</v>
      </c>
      <c r="CB36" s="22">
        <f>633+640+209</f>
        <v>1482</v>
      </c>
      <c r="CC36" s="22">
        <f>615+696+159</f>
        <v>1470</v>
      </c>
      <c r="CD36" s="22">
        <f>1351+199</f>
        <v>1550</v>
      </c>
      <c r="CE36" s="22">
        <v>1469</v>
      </c>
      <c r="CF36" s="22">
        <f>1282+191</f>
        <v>1473</v>
      </c>
      <c r="CG36" s="22">
        <v>1462</v>
      </c>
      <c r="CH36" s="22">
        <v>1479</v>
      </c>
      <c r="CI36" s="22">
        <v>1403</v>
      </c>
      <c r="CJ36" s="22">
        <v>1474</v>
      </c>
      <c r="CK36" s="22">
        <v>1581</v>
      </c>
      <c r="CL36" s="22">
        <f>1441+40</f>
        <v>1481</v>
      </c>
      <c r="CM36" s="22">
        <v>1481</v>
      </c>
      <c r="CN36" s="22">
        <v>1467</v>
      </c>
      <c r="CO36" s="22">
        <v>1550</v>
      </c>
      <c r="CP36" s="22">
        <v>1548</v>
      </c>
      <c r="CQ36" s="22">
        <v>1510</v>
      </c>
      <c r="CR36" s="22">
        <v>1354</v>
      </c>
      <c r="CS36" s="22">
        <f>1176+94</f>
        <v>1270</v>
      </c>
      <c r="CT36" s="22">
        <f>1335+126</f>
        <v>1461</v>
      </c>
      <c r="CU36" s="22">
        <f>1346+37</f>
        <v>1383</v>
      </c>
      <c r="CV36" s="22">
        <f>1404+147</f>
        <v>1551</v>
      </c>
      <c r="CW36" s="22">
        <v>1501</v>
      </c>
      <c r="CX36" s="22">
        <v>1562</v>
      </c>
      <c r="CY36" s="22"/>
      <c r="CZ36" s="22">
        <v>1511</v>
      </c>
      <c r="DA36" s="22">
        <f>1350+60</f>
        <v>1410</v>
      </c>
      <c r="DB36" s="22">
        <f>1004+375</f>
        <v>1379</v>
      </c>
      <c r="DC36" s="22">
        <f>1340</f>
        <v>1340</v>
      </c>
      <c r="DD36" s="22">
        <f>1375+96</f>
        <v>1471</v>
      </c>
      <c r="DE36" s="22">
        <f>1415+209</f>
        <v>1624</v>
      </c>
      <c r="DF36" s="22">
        <v>1433</v>
      </c>
      <c r="DG36" s="22">
        <v>1402</v>
      </c>
      <c r="DH36" s="22">
        <f>1497+64</f>
        <v>1561</v>
      </c>
      <c r="DI36" s="22">
        <v>1550</v>
      </c>
      <c r="DJ36" s="22">
        <v>1556</v>
      </c>
      <c r="DK36" s="22"/>
      <c r="DL36" s="22">
        <f>1527+13</f>
        <v>1540</v>
      </c>
      <c r="DM36" s="22">
        <f>1387+159</f>
        <v>1546</v>
      </c>
      <c r="DN36" s="22">
        <f>1494+45</f>
        <v>1539</v>
      </c>
      <c r="DO36" s="22">
        <f>1515+13</f>
        <v>1528</v>
      </c>
      <c r="DP36" s="22">
        <f>1534+64</f>
        <v>1598</v>
      </c>
      <c r="DQ36" s="22"/>
      <c r="DR36" s="21"/>
      <c r="DS36" s="21"/>
      <c r="DT36" s="21"/>
      <c r="DU36" s="21"/>
      <c r="DV36" s="21"/>
      <c r="DW36" s="21"/>
      <c r="DX36" s="21"/>
      <c r="DY36" s="21"/>
    </row>
    <row r="37" spans="1:129" x14ac:dyDescent="0.25">
      <c r="A37" s="20"/>
      <c r="B37" s="94">
        <v>45</v>
      </c>
      <c r="C37" s="94">
        <v>83</v>
      </c>
      <c r="D37" s="94">
        <v>122</v>
      </c>
      <c r="E37" s="94">
        <v>120</v>
      </c>
      <c r="F37" s="94">
        <v>133</v>
      </c>
      <c r="G37" s="94">
        <v>100</v>
      </c>
      <c r="H37" s="94">
        <v>91</v>
      </c>
      <c r="I37" s="94">
        <v>50</v>
      </c>
      <c r="J37" s="94">
        <v>107</v>
      </c>
      <c r="K37" s="94"/>
      <c r="L37" s="94"/>
      <c r="M37" s="94">
        <v>60</v>
      </c>
      <c r="N37" s="94">
        <v>77</v>
      </c>
      <c r="O37" s="94"/>
      <c r="P37" s="94"/>
      <c r="Q37" s="94">
        <v>115</v>
      </c>
      <c r="R37" s="94">
        <v>194</v>
      </c>
      <c r="S37" s="94">
        <v>215</v>
      </c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>
        <v>106</v>
      </c>
      <c r="AF37" s="94">
        <v>152</v>
      </c>
      <c r="AG37" s="94">
        <v>116</v>
      </c>
      <c r="AH37" s="94">
        <v>135</v>
      </c>
      <c r="AI37" s="94">
        <v>173</v>
      </c>
      <c r="AJ37" s="94">
        <v>243</v>
      </c>
      <c r="AK37" s="94">
        <v>201</v>
      </c>
      <c r="AL37" s="94">
        <v>377</v>
      </c>
      <c r="AM37" s="94">
        <v>474</v>
      </c>
      <c r="AN37" s="94">
        <v>443</v>
      </c>
      <c r="AO37" s="94">
        <v>558</v>
      </c>
      <c r="AP37" s="94">
        <v>605</v>
      </c>
      <c r="AQ37" s="94">
        <v>605</v>
      </c>
      <c r="AR37" s="94">
        <v>712</v>
      </c>
      <c r="AS37" s="94">
        <v>509</v>
      </c>
      <c r="AT37" s="94">
        <v>659</v>
      </c>
      <c r="AU37" s="94">
        <v>680</v>
      </c>
      <c r="AV37" s="94">
        <v>690</v>
      </c>
      <c r="AW37" s="94">
        <v>670</v>
      </c>
      <c r="AX37" s="94">
        <v>686</v>
      </c>
      <c r="AY37" s="94">
        <v>696</v>
      </c>
      <c r="AZ37" s="94">
        <v>826</v>
      </c>
      <c r="BA37" s="94">
        <v>834</v>
      </c>
      <c r="BB37" s="94">
        <v>964</v>
      </c>
      <c r="BC37" s="94">
        <v>946</v>
      </c>
      <c r="BD37" s="94">
        <v>883</v>
      </c>
      <c r="BE37" s="94">
        <v>832</v>
      </c>
      <c r="BF37" s="94">
        <v>773</v>
      </c>
      <c r="BG37" s="94">
        <v>636</v>
      </c>
      <c r="BH37" s="94"/>
      <c r="BI37" s="94">
        <v>595</v>
      </c>
      <c r="BJ37" s="94">
        <v>474</v>
      </c>
      <c r="BK37" s="94">
        <v>480</v>
      </c>
      <c r="BL37" s="94">
        <v>595</v>
      </c>
      <c r="BM37" s="94">
        <v>673</v>
      </c>
      <c r="BN37" s="94">
        <v>711</v>
      </c>
      <c r="BO37" s="94">
        <v>756</v>
      </c>
      <c r="BP37" s="94"/>
      <c r="BQ37" s="94">
        <v>845</v>
      </c>
      <c r="BR37" s="94">
        <v>841</v>
      </c>
      <c r="BS37" s="94">
        <v>891</v>
      </c>
      <c r="BT37" s="94">
        <v>940</v>
      </c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20"/>
      <c r="DR37" s="20"/>
      <c r="DS37" s="20"/>
      <c r="DT37" s="20"/>
      <c r="DU37" s="20"/>
      <c r="DV37" s="20"/>
      <c r="DW37" s="20"/>
      <c r="DX37" s="20"/>
      <c r="DY37" s="20"/>
    </row>
    <row r="38" spans="1:129" x14ac:dyDescent="0.25">
      <c r="A38" s="16" t="s">
        <v>1091</v>
      </c>
      <c r="B38" s="16"/>
      <c r="C38" s="16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</row>
    <row r="39" spans="1:129" x14ac:dyDescent="0.25">
      <c r="A39" s="20">
        <v>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 t="s">
        <v>1092</v>
      </c>
      <c r="AY39" s="20" t="s">
        <v>675</v>
      </c>
      <c r="AZ39" s="20" t="s">
        <v>676</v>
      </c>
      <c r="BA39" s="20" t="s">
        <v>1093</v>
      </c>
      <c r="BB39" s="20" t="s">
        <v>1094</v>
      </c>
      <c r="BC39" s="20" t="s">
        <v>1095</v>
      </c>
      <c r="BD39" s="20" t="s">
        <v>621</v>
      </c>
      <c r="BE39" s="20" t="s">
        <v>1096</v>
      </c>
      <c r="BF39" s="20" t="s">
        <v>1097</v>
      </c>
      <c r="BG39" s="20" t="s">
        <v>681</v>
      </c>
      <c r="BH39" s="20" t="s">
        <v>1098</v>
      </c>
      <c r="BI39" s="20" t="s">
        <v>1099</v>
      </c>
      <c r="BJ39" s="20" t="s">
        <v>1100</v>
      </c>
      <c r="BK39" s="20" t="s">
        <v>1101</v>
      </c>
      <c r="BL39" s="20" t="s">
        <v>1102</v>
      </c>
      <c r="BM39" s="20" t="s">
        <v>684</v>
      </c>
      <c r="BN39" s="20" t="s">
        <v>1103</v>
      </c>
      <c r="BO39" s="20" t="s">
        <v>1104</v>
      </c>
      <c r="BP39" s="20" t="s">
        <v>1105</v>
      </c>
      <c r="BQ39" s="20" t="s">
        <v>1106</v>
      </c>
      <c r="BR39" s="20" t="s">
        <v>687</v>
      </c>
      <c r="BS39" s="20" t="s">
        <v>217</v>
      </c>
      <c r="BT39" s="20" t="s">
        <v>688</v>
      </c>
      <c r="BU39" s="20" t="s">
        <v>1107</v>
      </c>
      <c r="BV39" s="20" t="s">
        <v>1108</v>
      </c>
      <c r="BW39" s="20" t="s">
        <v>1109</v>
      </c>
      <c r="BX39" s="20" t="s">
        <v>1110</v>
      </c>
      <c r="BY39" s="20" t="s">
        <v>1111</v>
      </c>
      <c r="BZ39" s="20" t="s">
        <v>1112</v>
      </c>
      <c r="CA39" s="20" t="s">
        <v>1113</v>
      </c>
      <c r="CB39" s="20" t="s">
        <v>1114</v>
      </c>
      <c r="CC39" s="20" t="s">
        <v>693</v>
      </c>
      <c r="CD39" s="20" t="s">
        <v>694</v>
      </c>
      <c r="CE39" s="20" t="s">
        <v>695</v>
      </c>
      <c r="CF39" s="20" t="s">
        <v>1115</v>
      </c>
      <c r="CG39" s="20" t="s">
        <v>1116</v>
      </c>
      <c r="CH39" s="20" t="s">
        <v>697</v>
      </c>
      <c r="CI39" s="20" t="s">
        <v>698</v>
      </c>
      <c r="CJ39" s="20" t="s">
        <v>1117</v>
      </c>
      <c r="CK39" s="20" t="s">
        <v>1118</v>
      </c>
      <c r="CL39" s="20" t="s">
        <v>1119</v>
      </c>
      <c r="CM39" s="20" t="s">
        <v>702</v>
      </c>
      <c r="CN39" s="20" t="s">
        <v>1120</v>
      </c>
      <c r="CO39" s="20" t="s">
        <v>1121</v>
      </c>
      <c r="CP39" s="20" t="s">
        <v>1122</v>
      </c>
      <c r="CQ39" s="20" t="s">
        <v>1123</v>
      </c>
      <c r="CR39" s="20" t="s">
        <v>1124</v>
      </c>
      <c r="CS39" s="20" t="s">
        <v>1125</v>
      </c>
      <c r="CT39" s="20" t="s">
        <v>1126</v>
      </c>
      <c r="CU39" s="20" t="s">
        <v>1127</v>
      </c>
      <c r="CV39" s="20" t="s">
        <v>705</v>
      </c>
      <c r="CW39" s="20" t="s">
        <v>587</v>
      </c>
      <c r="CX39" s="20" t="s">
        <v>1128</v>
      </c>
      <c r="CY39" s="20"/>
      <c r="CZ39" s="20" t="s">
        <v>707</v>
      </c>
      <c r="DA39" s="20" t="s">
        <v>239</v>
      </c>
      <c r="DB39" s="20" t="s">
        <v>709</v>
      </c>
      <c r="DC39" s="20" t="s">
        <v>1129</v>
      </c>
      <c r="DD39" s="20" t="s">
        <v>1130</v>
      </c>
      <c r="DE39" s="20" t="s">
        <v>711</v>
      </c>
      <c r="DF39" s="20" t="s">
        <v>712</v>
      </c>
      <c r="DG39" s="20" t="s">
        <v>245</v>
      </c>
      <c r="DH39" s="20" t="s">
        <v>1131</v>
      </c>
      <c r="DI39" s="20" t="s">
        <v>1132</v>
      </c>
      <c r="DJ39" s="20" t="s">
        <v>1133</v>
      </c>
      <c r="DK39" s="20"/>
      <c r="DL39" s="20" t="s">
        <v>1134</v>
      </c>
      <c r="DM39" s="20" t="s">
        <v>1135</v>
      </c>
      <c r="DN39" s="20" t="s">
        <v>716</v>
      </c>
      <c r="DO39" s="20" t="s">
        <v>1136</v>
      </c>
      <c r="DP39" s="20" t="s">
        <v>1137</v>
      </c>
      <c r="DQ39" s="20"/>
      <c r="DR39" s="20"/>
      <c r="DS39" s="20"/>
      <c r="DT39" s="20"/>
      <c r="DU39" s="20"/>
      <c r="DV39" s="20"/>
      <c r="DW39" s="20"/>
      <c r="DX39" s="20"/>
      <c r="DY39" s="20"/>
    </row>
    <row r="40" spans="1:129" x14ac:dyDescent="0.25">
      <c r="A40" s="21"/>
      <c r="B40" s="21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>
        <f>200+186+198+161</f>
        <v>745</v>
      </c>
      <c r="AY40" s="22">
        <v>745</v>
      </c>
      <c r="AZ40" s="22">
        <f>712+46</f>
        <v>758</v>
      </c>
      <c r="BA40" s="22">
        <f>644+82</f>
        <v>726</v>
      </c>
      <c r="BB40" s="22">
        <f>628+137</f>
        <v>765</v>
      </c>
      <c r="BC40" s="22">
        <f>679+98</f>
        <v>777</v>
      </c>
      <c r="BD40" s="22">
        <f>628+89</f>
        <v>717</v>
      </c>
      <c r="BE40" s="22">
        <f>689+70</f>
        <v>759</v>
      </c>
      <c r="BF40" s="22">
        <v>758</v>
      </c>
      <c r="BG40" s="22">
        <f>668+69</f>
        <v>737</v>
      </c>
      <c r="BH40" s="22">
        <f>636+100</f>
        <v>736</v>
      </c>
      <c r="BI40" s="22">
        <f>688+64</f>
        <v>752</v>
      </c>
      <c r="BJ40" s="22">
        <f>175+204+262+88</f>
        <v>729</v>
      </c>
      <c r="BK40" s="22">
        <f>636+100</f>
        <v>736</v>
      </c>
      <c r="BL40" s="22">
        <f>243+234+192+60</f>
        <v>729</v>
      </c>
      <c r="BM40" s="22">
        <f>702+79</f>
        <v>781</v>
      </c>
      <c r="BN40" s="22">
        <f>657+115</f>
        <v>772</v>
      </c>
      <c r="BO40" s="22">
        <f>740+52</f>
        <v>792</v>
      </c>
      <c r="BP40" s="11">
        <f>654+67</f>
        <v>721</v>
      </c>
      <c r="BQ40" s="22">
        <f>661+108</f>
        <v>769</v>
      </c>
      <c r="BR40" s="22">
        <f>691+69</f>
        <v>760</v>
      </c>
      <c r="BS40" s="22">
        <f>716+7</f>
        <v>723</v>
      </c>
      <c r="BT40" s="22">
        <f>726+40</f>
        <v>766</v>
      </c>
      <c r="BU40" s="22">
        <v>748</v>
      </c>
      <c r="BV40" s="22">
        <f>694+72</f>
        <v>766</v>
      </c>
      <c r="BW40" s="22">
        <f>695+57</f>
        <v>752</v>
      </c>
      <c r="BX40" s="22">
        <v>755</v>
      </c>
      <c r="BY40" s="22">
        <v>758</v>
      </c>
      <c r="BZ40" s="22">
        <v>791</v>
      </c>
      <c r="CA40" s="22">
        <v>748</v>
      </c>
      <c r="CB40" s="22">
        <f>713+75</f>
        <v>788</v>
      </c>
      <c r="CC40" s="22">
        <f>718+83</f>
        <v>801</v>
      </c>
      <c r="CD40" s="22">
        <f>743+70</f>
        <v>813</v>
      </c>
      <c r="CE40" s="22">
        <v>821</v>
      </c>
      <c r="CF40" s="22">
        <f>671+145</f>
        <v>816</v>
      </c>
      <c r="CG40" s="22">
        <v>799</v>
      </c>
      <c r="CH40" s="22">
        <f>764+29</f>
        <v>793</v>
      </c>
      <c r="CI40" s="22">
        <f>757+56</f>
        <v>813</v>
      </c>
      <c r="CJ40" s="22">
        <v>780</v>
      </c>
      <c r="CK40" s="22">
        <f>788+40</f>
        <v>828</v>
      </c>
      <c r="CL40" s="22">
        <v>827</v>
      </c>
      <c r="CM40" s="22">
        <f>795+68</f>
        <v>863</v>
      </c>
      <c r="CN40" s="22">
        <v>804</v>
      </c>
      <c r="CO40" s="22">
        <v>822</v>
      </c>
      <c r="CP40" s="22">
        <v>816</v>
      </c>
      <c r="CQ40" s="22">
        <v>858</v>
      </c>
      <c r="CR40" s="22">
        <v>750</v>
      </c>
      <c r="CS40" s="22">
        <f>658+56</f>
        <v>714</v>
      </c>
      <c r="CT40" s="22">
        <f>588+135</f>
        <v>723</v>
      </c>
      <c r="CU40" s="22">
        <f>705+83</f>
        <v>788</v>
      </c>
      <c r="CV40" s="22">
        <v>824</v>
      </c>
      <c r="CW40" s="22">
        <v>825</v>
      </c>
      <c r="CX40" s="22">
        <v>841</v>
      </c>
      <c r="CY40" s="22"/>
      <c r="CZ40" s="22">
        <v>752</v>
      </c>
      <c r="DA40" s="22">
        <f>767+51</f>
        <v>818</v>
      </c>
      <c r="DB40" s="22">
        <f>707+30</f>
        <v>737</v>
      </c>
      <c r="DC40" s="22">
        <f>634+113</f>
        <v>747</v>
      </c>
      <c r="DD40" s="22">
        <f>658+129</f>
        <v>787</v>
      </c>
      <c r="DE40" s="22">
        <f>782+5</f>
        <v>787</v>
      </c>
      <c r="DF40" s="22">
        <v>810</v>
      </c>
      <c r="DG40" s="22">
        <v>752</v>
      </c>
      <c r="DH40" s="22">
        <f>735+67</f>
        <v>802</v>
      </c>
      <c r="DI40" s="22">
        <f>688+116</f>
        <v>804</v>
      </c>
      <c r="DJ40" s="22">
        <f>756+97</f>
        <v>853</v>
      </c>
      <c r="DK40" s="22"/>
      <c r="DL40" s="22">
        <f>709+81</f>
        <v>790</v>
      </c>
      <c r="DM40" s="22">
        <f>760+24</f>
        <v>784</v>
      </c>
      <c r="DN40" s="22">
        <f>801+51</f>
        <v>852</v>
      </c>
      <c r="DO40" s="22">
        <f>742+81</f>
        <v>823</v>
      </c>
      <c r="DP40" s="22">
        <f>722+59</f>
        <v>781</v>
      </c>
      <c r="DQ40" s="22"/>
      <c r="DR40" s="21"/>
      <c r="DS40" s="21"/>
      <c r="DT40" s="21"/>
      <c r="DU40" s="21"/>
      <c r="DV40" s="21"/>
      <c r="DW40" s="21"/>
      <c r="DX40" s="21"/>
      <c r="DY40" s="21"/>
    </row>
    <row r="41" spans="1:129" x14ac:dyDescent="0.25">
      <c r="A41" s="25"/>
      <c r="B41" s="93">
        <v>79</v>
      </c>
      <c r="C41" s="93">
        <v>146</v>
      </c>
      <c r="D41" s="93">
        <v>208</v>
      </c>
      <c r="E41" s="93">
        <v>240</v>
      </c>
      <c r="F41" s="93">
        <v>257</v>
      </c>
      <c r="G41" s="93">
        <v>165</v>
      </c>
      <c r="H41" s="93">
        <v>186</v>
      </c>
      <c r="I41" s="93">
        <v>65</v>
      </c>
      <c r="J41" s="93">
        <v>214</v>
      </c>
      <c r="K41" s="93"/>
      <c r="L41" s="93"/>
      <c r="M41" s="93">
        <v>125</v>
      </c>
      <c r="N41" s="93"/>
      <c r="O41" s="93"/>
      <c r="P41" s="93"/>
      <c r="Q41" s="93"/>
      <c r="R41" s="93">
        <v>369</v>
      </c>
      <c r="S41" s="93">
        <v>415</v>
      </c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>
        <v>203</v>
      </c>
      <c r="AF41" s="93">
        <v>245</v>
      </c>
      <c r="AG41" s="93">
        <v>185</v>
      </c>
      <c r="AH41" s="93">
        <v>232</v>
      </c>
      <c r="AI41" s="93">
        <v>292</v>
      </c>
      <c r="AJ41" s="93">
        <v>419</v>
      </c>
      <c r="AK41" s="93">
        <v>341</v>
      </c>
      <c r="AL41" s="93">
        <v>679</v>
      </c>
      <c r="AM41" s="93">
        <v>895</v>
      </c>
      <c r="AN41" s="93">
        <v>818</v>
      </c>
      <c r="AO41" s="93">
        <v>1018</v>
      </c>
      <c r="AP41" s="93">
        <v>1116</v>
      </c>
      <c r="AQ41" s="93">
        <v>1116</v>
      </c>
      <c r="AR41" s="93">
        <v>1322</v>
      </c>
      <c r="AS41" s="93">
        <v>960</v>
      </c>
      <c r="AT41" s="93">
        <v>1225</v>
      </c>
      <c r="AU41" s="93">
        <v>1360</v>
      </c>
      <c r="AV41" s="93">
        <v>1380</v>
      </c>
      <c r="AW41" s="93">
        <v>1340</v>
      </c>
      <c r="AX41" s="93">
        <v>1372</v>
      </c>
      <c r="AY41" s="93">
        <v>1392</v>
      </c>
      <c r="AZ41" s="93">
        <v>1652</v>
      </c>
      <c r="BA41" s="93">
        <v>1668</v>
      </c>
      <c r="BB41" s="93">
        <v>1928</v>
      </c>
      <c r="BC41" s="93">
        <v>1892</v>
      </c>
      <c r="BD41" s="93">
        <v>1766</v>
      </c>
      <c r="BE41" s="93">
        <v>1664</v>
      </c>
      <c r="BF41" s="93">
        <v>1546</v>
      </c>
      <c r="BG41" s="93">
        <v>1272</v>
      </c>
      <c r="BH41" s="93"/>
      <c r="BI41" s="93">
        <v>1190</v>
      </c>
      <c r="BJ41" s="93">
        <v>948</v>
      </c>
      <c r="BK41" s="93">
        <v>960</v>
      </c>
      <c r="BL41" s="93">
        <v>1190</v>
      </c>
      <c r="BM41" s="93">
        <v>1346</v>
      </c>
      <c r="BN41" s="93">
        <v>1422</v>
      </c>
      <c r="BO41" s="93">
        <v>1512</v>
      </c>
      <c r="BP41" s="93"/>
      <c r="BQ41" s="93">
        <v>1690</v>
      </c>
      <c r="BR41" s="93">
        <v>1682</v>
      </c>
      <c r="BS41" s="93">
        <v>1782</v>
      </c>
      <c r="BT41" s="93">
        <v>1880</v>
      </c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25"/>
      <c r="DS41" s="25"/>
      <c r="DT41" s="25"/>
      <c r="DU41" s="25"/>
      <c r="DV41" s="25"/>
      <c r="DW41" s="25"/>
      <c r="DX41" s="25"/>
      <c r="DY41" s="25"/>
    </row>
    <row r="42" spans="1:129" x14ac:dyDescent="0.25">
      <c r="A42" s="23" t="s">
        <v>1138</v>
      </c>
      <c r="B42" s="23"/>
      <c r="C42" s="2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0"/>
      <c r="DS42" s="20"/>
      <c r="DT42" s="20"/>
      <c r="DU42" s="20"/>
      <c r="DV42" s="20"/>
      <c r="DW42" s="20"/>
      <c r="DX42" s="20"/>
      <c r="DY42" s="20"/>
    </row>
    <row r="43" spans="1:129" x14ac:dyDescent="0.25">
      <c r="A43" s="20">
        <v>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 t="s">
        <v>1139</v>
      </c>
      <c r="AY43" s="20" t="s">
        <v>1140</v>
      </c>
      <c r="AZ43" s="20" t="s">
        <v>992</v>
      </c>
      <c r="BA43" s="20" t="s">
        <v>503</v>
      </c>
      <c r="BB43" s="20" t="s">
        <v>1141</v>
      </c>
      <c r="BC43" s="20" t="s">
        <v>1142</v>
      </c>
      <c r="BD43" s="20" t="s">
        <v>1143</v>
      </c>
      <c r="BE43" s="20" t="s">
        <v>1144</v>
      </c>
      <c r="BF43" s="20" t="s">
        <v>1145</v>
      </c>
      <c r="BG43" s="20" t="s">
        <v>1146</v>
      </c>
      <c r="BH43" s="20" t="s">
        <v>1147</v>
      </c>
      <c r="BI43" s="20" t="s">
        <v>1148</v>
      </c>
      <c r="BJ43" s="20" t="s">
        <v>557</v>
      </c>
      <c r="BK43" s="20" t="s">
        <v>1149</v>
      </c>
      <c r="BL43" s="20" t="s">
        <v>1150</v>
      </c>
      <c r="BM43" s="12" t="s">
        <v>1151</v>
      </c>
      <c r="BN43" s="20" t="s">
        <v>1152</v>
      </c>
      <c r="BO43" s="20" t="s">
        <v>1153</v>
      </c>
      <c r="BP43" s="20" t="s">
        <v>1154</v>
      </c>
      <c r="BQ43" s="20" t="s">
        <v>1155</v>
      </c>
      <c r="BR43" s="20" t="s">
        <v>1120</v>
      </c>
      <c r="BS43" s="20" t="s">
        <v>1156</v>
      </c>
      <c r="BT43" s="20" t="s">
        <v>1157</v>
      </c>
      <c r="BU43" s="20" t="s">
        <v>928</v>
      </c>
      <c r="BV43" s="20" t="s">
        <v>304</v>
      </c>
      <c r="BW43" s="20" t="s">
        <v>1158</v>
      </c>
      <c r="BX43" s="20" t="s">
        <v>1159</v>
      </c>
      <c r="BY43" s="20" t="s">
        <v>282</v>
      </c>
      <c r="BZ43" s="20" t="s">
        <v>1082</v>
      </c>
      <c r="CA43" s="20" t="s">
        <v>1160</v>
      </c>
      <c r="CB43" s="20" t="s">
        <v>1161</v>
      </c>
      <c r="CC43" s="20" t="s">
        <v>1162</v>
      </c>
      <c r="CD43" s="20" t="s">
        <v>1163</v>
      </c>
      <c r="CE43" s="20" t="s">
        <v>1164</v>
      </c>
      <c r="CF43" s="20" t="s">
        <v>1115</v>
      </c>
      <c r="CG43" s="20" t="s">
        <v>939</v>
      </c>
      <c r="CH43" s="20" t="s">
        <v>1074</v>
      </c>
      <c r="CI43" s="20" t="s">
        <v>733</v>
      </c>
      <c r="CJ43" s="20" t="s">
        <v>1165</v>
      </c>
      <c r="CK43" s="20" t="s">
        <v>700</v>
      </c>
      <c r="CL43" s="20" t="s">
        <v>1119</v>
      </c>
      <c r="CM43" s="20" t="s">
        <v>702</v>
      </c>
      <c r="CN43" s="20" t="s">
        <v>1166</v>
      </c>
      <c r="CO43" s="20" t="s">
        <v>1167</v>
      </c>
      <c r="CP43" s="20" t="s">
        <v>1122</v>
      </c>
      <c r="CQ43" s="20" t="s">
        <v>1168</v>
      </c>
      <c r="CR43" s="20" t="s">
        <v>698</v>
      </c>
      <c r="CS43" s="20" t="s">
        <v>1125</v>
      </c>
      <c r="CT43" s="20" t="s">
        <v>1169</v>
      </c>
      <c r="CU43" s="20" t="s">
        <v>1170</v>
      </c>
      <c r="CV43" s="20" t="s">
        <v>233</v>
      </c>
      <c r="CW43" s="20" t="s">
        <v>638</v>
      </c>
      <c r="CX43" s="20" t="s">
        <v>1171</v>
      </c>
      <c r="CY43" s="20"/>
      <c r="CZ43" s="20" t="s">
        <v>244</v>
      </c>
      <c r="DA43" s="20" t="s">
        <v>239</v>
      </c>
      <c r="DB43" s="20" t="s">
        <v>735</v>
      </c>
      <c r="DC43" s="20" t="s">
        <v>1172</v>
      </c>
      <c r="DD43" s="20" t="s">
        <v>1173</v>
      </c>
      <c r="DE43" s="20" t="s">
        <v>1087</v>
      </c>
      <c r="DF43" s="20" t="s">
        <v>235</v>
      </c>
      <c r="DG43" s="20" t="s">
        <v>245</v>
      </c>
      <c r="DH43" s="20" t="s">
        <v>468</v>
      </c>
      <c r="DI43" s="20" t="s">
        <v>1174</v>
      </c>
      <c r="DJ43" s="20" t="s">
        <v>468</v>
      </c>
      <c r="DK43" s="20"/>
      <c r="DL43" s="20" t="s">
        <v>1175</v>
      </c>
      <c r="DM43" s="20" t="s">
        <v>586</v>
      </c>
      <c r="DN43" s="20" t="s">
        <v>716</v>
      </c>
      <c r="DO43" s="20" t="s">
        <v>330</v>
      </c>
      <c r="DP43" s="20" t="s">
        <v>245</v>
      </c>
      <c r="DQ43" s="20"/>
      <c r="DR43" s="20"/>
      <c r="DS43" s="20"/>
      <c r="DT43" s="20"/>
      <c r="DU43" s="20"/>
      <c r="DV43" s="20"/>
      <c r="DW43" s="20"/>
      <c r="DX43" s="20"/>
      <c r="DY43" s="20"/>
    </row>
    <row r="44" spans="1:129" x14ac:dyDescent="0.25">
      <c r="A44" s="29"/>
      <c r="B44" s="29"/>
      <c r="C44" s="29"/>
      <c r="D44" s="29"/>
      <c r="E44" s="29"/>
      <c r="F44" s="29"/>
      <c r="G44" s="29"/>
      <c r="H44" s="29"/>
      <c r="I44" s="22"/>
      <c r="J44" s="22"/>
      <c r="K44" s="22"/>
      <c r="L44" s="22"/>
      <c r="M44" s="29"/>
      <c r="N44" s="29"/>
      <c r="O44" s="29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>
        <v>1874</v>
      </c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>
        <f>548+535+608+345</f>
        <v>2036</v>
      </c>
      <c r="AY44" s="22">
        <v>1986</v>
      </c>
      <c r="AZ44" s="22">
        <f>491+591+643+309</f>
        <v>2034</v>
      </c>
      <c r="BA44" s="22">
        <f>663+711+684+45</f>
        <v>2103</v>
      </c>
      <c r="BB44" s="22">
        <f>663+572+664+174</f>
        <v>2073</v>
      </c>
      <c r="BC44" s="22">
        <f>534+554+591+447</f>
        <v>2126</v>
      </c>
      <c r="BD44" s="22">
        <f>646+602+524+258</f>
        <v>2030</v>
      </c>
      <c r="BE44" s="22">
        <f>631+673+583+267</f>
        <v>2154</v>
      </c>
      <c r="BF44" s="22">
        <v>2051</v>
      </c>
      <c r="BG44" s="22">
        <v>1977</v>
      </c>
      <c r="BH44" s="22">
        <f>484+540+593+417</f>
        <v>2034</v>
      </c>
      <c r="BI44" s="22">
        <f>647+686+631+114</f>
        <v>2078</v>
      </c>
      <c r="BJ44" s="22">
        <f>683+582+573+171</f>
        <v>2009</v>
      </c>
      <c r="BK44" s="22">
        <f>569+626+496+309</f>
        <v>2000</v>
      </c>
      <c r="BL44" s="22">
        <f>550+620+624+243</f>
        <v>2037</v>
      </c>
      <c r="BM44" s="11">
        <f>597+571+513+432</f>
        <v>2113</v>
      </c>
      <c r="BN44" s="22">
        <f>1656+387</f>
        <v>2043</v>
      </c>
      <c r="BO44" s="22">
        <f>1667+417</f>
        <v>2084</v>
      </c>
      <c r="BP44" s="11">
        <f>522+607+566+351</f>
        <v>2046</v>
      </c>
      <c r="BQ44" s="22">
        <f>682+781+614+63</f>
        <v>2140</v>
      </c>
      <c r="BR44" s="22">
        <f>1786+216</f>
        <v>2002</v>
      </c>
      <c r="BS44" s="22">
        <v>2024</v>
      </c>
      <c r="BT44" s="22">
        <f>597+585+659+237</f>
        <v>2078</v>
      </c>
      <c r="BU44" s="22">
        <v>2110</v>
      </c>
      <c r="BV44" s="22">
        <v>2104</v>
      </c>
      <c r="BW44" s="22">
        <f>618+642+654+222</f>
        <v>2136</v>
      </c>
      <c r="BX44" s="22">
        <v>2129</v>
      </c>
      <c r="BY44" s="22">
        <v>2088</v>
      </c>
      <c r="BZ44" s="22">
        <v>2180</v>
      </c>
      <c r="CA44" s="22">
        <f>1800+351</f>
        <v>2151</v>
      </c>
      <c r="CB44" s="22">
        <f>2210</f>
        <v>2210</v>
      </c>
      <c r="CC44" s="22">
        <f>593+657+558+324</f>
        <v>2132</v>
      </c>
      <c r="CD44" s="22">
        <f>1664+501</f>
        <v>2165</v>
      </c>
      <c r="CE44" s="22">
        <v>2256</v>
      </c>
      <c r="CF44" s="22">
        <f>1820+435</f>
        <v>2255</v>
      </c>
      <c r="CG44" s="22">
        <v>2134</v>
      </c>
      <c r="CH44" s="22">
        <v>2216</v>
      </c>
      <c r="CI44" s="22">
        <f>707+692+656+72</f>
        <v>2127</v>
      </c>
      <c r="CJ44" s="22">
        <v>2186</v>
      </c>
      <c r="CK44" s="22">
        <f>765+771+796</f>
        <v>2332</v>
      </c>
      <c r="CL44" s="22">
        <v>2285</v>
      </c>
      <c r="CM44" s="22">
        <v>2265</v>
      </c>
      <c r="CN44" s="22">
        <v>2133</v>
      </c>
      <c r="CO44" s="22">
        <v>2467</v>
      </c>
      <c r="CP44" s="22">
        <v>2247</v>
      </c>
      <c r="CQ44" s="22">
        <v>2245</v>
      </c>
      <c r="CR44" s="22">
        <v>2028</v>
      </c>
      <c r="CS44" s="22">
        <f>547+586+658+168</f>
        <v>1959</v>
      </c>
      <c r="CT44" s="22">
        <f>660+652+615+153</f>
        <v>2080</v>
      </c>
      <c r="CU44" s="22">
        <f>523+598+590+411</f>
        <v>2122</v>
      </c>
      <c r="CV44" s="22">
        <f>737+781+741</f>
        <v>2259</v>
      </c>
      <c r="CW44" s="22">
        <v>2352</v>
      </c>
      <c r="CX44" s="22">
        <f>622+671+550+540</f>
        <v>2383</v>
      </c>
      <c r="CY44" s="22"/>
      <c r="CZ44" s="22">
        <f>685+782+675</f>
        <v>2142</v>
      </c>
      <c r="DA44" s="22">
        <f>767+598+695+153</f>
        <v>2213</v>
      </c>
      <c r="DB44" s="22">
        <f>644+624+725</f>
        <v>1993</v>
      </c>
      <c r="DC44" s="22">
        <f>517+479+472+615</f>
        <v>2083</v>
      </c>
      <c r="DD44" s="22">
        <f>678+704+626+201</f>
        <v>2209</v>
      </c>
      <c r="DE44" s="22">
        <f>583+787+669+249</f>
        <v>2288</v>
      </c>
      <c r="DF44" s="22">
        <f>799+777+711</f>
        <v>2287</v>
      </c>
      <c r="DG44" s="22">
        <f>682+752+717</f>
        <v>2151</v>
      </c>
      <c r="DH44" s="22">
        <f>804+751+775</f>
        <v>2330</v>
      </c>
      <c r="DI44" s="22">
        <f>546+512+511+759</f>
        <v>2328</v>
      </c>
      <c r="DJ44" s="22">
        <f>844+813+747</f>
        <v>2404</v>
      </c>
      <c r="DK44" s="22"/>
      <c r="DL44" s="22">
        <f>664+603+636+435</f>
        <v>2338</v>
      </c>
      <c r="DM44" s="22">
        <f>812+780+622+51</f>
        <v>2265</v>
      </c>
      <c r="DN44" s="22">
        <f>730+771+801+153</f>
        <v>2455</v>
      </c>
      <c r="DO44" s="22">
        <v>2332</v>
      </c>
      <c r="DP44" s="22">
        <v>2354</v>
      </c>
      <c r="DQ44" s="22"/>
      <c r="DR44" s="29"/>
      <c r="DS44" s="29"/>
      <c r="DT44" s="29"/>
      <c r="DU44" s="29"/>
      <c r="DV44" s="29"/>
      <c r="DW44" s="29"/>
      <c r="DX44" s="29"/>
      <c r="DY44" s="29"/>
    </row>
    <row r="45" spans="1:129" x14ac:dyDescent="0.25">
      <c r="A45" s="25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>
        <v>771</v>
      </c>
      <c r="AS45" s="93">
        <v>674</v>
      </c>
      <c r="AT45" s="93">
        <v>910</v>
      </c>
      <c r="AU45" s="93">
        <v>670</v>
      </c>
      <c r="AV45" s="93">
        <v>1080</v>
      </c>
      <c r="AW45" s="93">
        <v>1120</v>
      </c>
      <c r="AX45" s="93">
        <v>1047</v>
      </c>
      <c r="AY45" s="93">
        <v>1140</v>
      </c>
      <c r="AZ45" s="93">
        <v>1330</v>
      </c>
      <c r="BA45" s="93">
        <v>1340</v>
      </c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>
        <v>1157</v>
      </c>
      <c r="BO45" s="93">
        <v>1203</v>
      </c>
      <c r="BP45" s="93"/>
      <c r="BQ45" s="93">
        <v>1303</v>
      </c>
      <c r="BR45" s="93">
        <v>1313</v>
      </c>
      <c r="BS45" s="93">
        <v>1328</v>
      </c>
      <c r="BT45" s="93">
        <v>1495</v>
      </c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25"/>
      <c r="DS45" s="25"/>
      <c r="DT45" s="25"/>
      <c r="DU45" s="25"/>
      <c r="DV45" s="25"/>
      <c r="DW45" s="25"/>
      <c r="DX45" s="25"/>
      <c r="DY45" s="25"/>
    </row>
    <row r="46" spans="1:129" x14ac:dyDescent="0.25">
      <c r="A46" s="5" t="s">
        <v>1176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 t="s">
        <v>1177</v>
      </c>
      <c r="CF46" s="6" t="s">
        <v>1178</v>
      </c>
      <c r="CG46" s="6" t="s">
        <v>1179</v>
      </c>
      <c r="CH46" s="6" t="s">
        <v>1180</v>
      </c>
      <c r="CI46" s="6"/>
      <c r="CJ46" s="6" t="s">
        <v>1181</v>
      </c>
      <c r="CK46" s="6" t="s">
        <v>1182</v>
      </c>
      <c r="CL46" s="6" t="s">
        <v>1183</v>
      </c>
      <c r="CM46" s="6" t="s">
        <v>1184</v>
      </c>
      <c r="CN46" s="6" t="s">
        <v>1185</v>
      </c>
      <c r="CO46" s="6" t="s">
        <v>1186</v>
      </c>
      <c r="CP46" s="6" t="s">
        <v>1187</v>
      </c>
      <c r="CQ46" s="6"/>
      <c r="CR46" s="6"/>
      <c r="CS46" s="6"/>
      <c r="CT46" s="6"/>
      <c r="CU46" s="6"/>
      <c r="CV46" s="6"/>
      <c r="CW46" s="6" t="s">
        <v>1188</v>
      </c>
      <c r="CX46" s="6" t="s">
        <v>777</v>
      </c>
      <c r="CY46" s="6" t="s">
        <v>1189</v>
      </c>
      <c r="CZ46" s="6" t="s">
        <v>1190</v>
      </c>
      <c r="DA46" s="6" t="s">
        <v>1191</v>
      </c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7"/>
      <c r="DS46" s="7"/>
      <c r="DT46" s="7"/>
      <c r="DU46" s="7"/>
      <c r="DV46" s="7"/>
      <c r="DW46" s="7"/>
      <c r="DX46" s="7"/>
      <c r="DY46" s="7"/>
    </row>
    <row r="47" spans="1:129" x14ac:dyDescent="0.25">
      <c r="A47">
        <v>1</v>
      </c>
      <c r="CE47" t="s">
        <v>1192</v>
      </c>
      <c r="CF47" t="s">
        <v>1193</v>
      </c>
      <c r="CG47" t="s">
        <v>1194</v>
      </c>
      <c r="CH47" t="s">
        <v>1195</v>
      </c>
      <c r="CJ47" t="s">
        <v>1196</v>
      </c>
      <c r="CK47" t="s">
        <v>1197</v>
      </c>
      <c r="CL47" t="s">
        <v>1198</v>
      </c>
      <c r="CM47" t="s">
        <v>1199</v>
      </c>
      <c r="CN47" t="s">
        <v>1200</v>
      </c>
      <c r="CO47" t="s">
        <v>1201</v>
      </c>
      <c r="CP47" t="s">
        <v>1202</v>
      </c>
      <c r="CW47" t="s">
        <v>1203</v>
      </c>
      <c r="CX47" t="s">
        <v>1204</v>
      </c>
      <c r="CY47" t="s">
        <v>1205</v>
      </c>
      <c r="CZ47" t="s">
        <v>1206</v>
      </c>
      <c r="DA47" t="s">
        <v>1207</v>
      </c>
    </row>
    <row r="48" spans="1:129" x14ac:dyDescent="0.25">
      <c r="A48">
        <v>2</v>
      </c>
      <c r="CE48" t="s">
        <v>1208</v>
      </c>
      <c r="CF48" t="s">
        <v>1209</v>
      </c>
      <c r="CG48" t="s">
        <v>1210</v>
      </c>
      <c r="CH48" t="s">
        <v>1211</v>
      </c>
      <c r="CJ48" t="s">
        <v>1212</v>
      </c>
      <c r="CK48" t="s">
        <v>1213</v>
      </c>
      <c r="CL48" t="s">
        <v>1214</v>
      </c>
      <c r="CM48" t="s">
        <v>1215</v>
      </c>
      <c r="CN48" t="s">
        <v>1216</v>
      </c>
      <c r="CO48" t="s">
        <v>1217</v>
      </c>
      <c r="CP48" t="s">
        <v>1218</v>
      </c>
      <c r="CW48" t="s">
        <v>1219</v>
      </c>
      <c r="CX48" t="s">
        <v>819</v>
      </c>
      <c r="CY48" t="s">
        <v>1220</v>
      </c>
      <c r="CZ48" t="s">
        <v>1221</v>
      </c>
      <c r="DA48" t="s">
        <v>1222</v>
      </c>
    </row>
    <row r="49" spans="1:129" x14ac:dyDescent="0.25">
      <c r="A49">
        <v>3</v>
      </c>
      <c r="CE49" t="s">
        <v>1223</v>
      </c>
      <c r="CF49" t="s">
        <v>1224</v>
      </c>
      <c r="CG49" t="s">
        <v>1225</v>
      </c>
      <c r="CH49" t="s">
        <v>1226</v>
      </c>
      <c r="CJ49" t="s">
        <v>1227</v>
      </c>
      <c r="CK49" t="s">
        <v>1228</v>
      </c>
      <c r="CL49" t="s">
        <v>1229</v>
      </c>
      <c r="CM49" t="s">
        <v>1230</v>
      </c>
      <c r="CN49" t="s">
        <v>1231</v>
      </c>
      <c r="CO49" t="s">
        <v>1232</v>
      </c>
      <c r="CP49" t="s">
        <v>1233</v>
      </c>
      <c r="CW49" t="s">
        <v>1234</v>
      </c>
      <c r="CX49" t="s">
        <v>861</v>
      </c>
      <c r="CY49" t="s">
        <v>1235</v>
      </c>
      <c r="CZ49" t="s">
        <v>1236</v>
      </c>
      <c r="DA49" t="s">
        <v>1237</v>
      </c>
    </row>
    <row r="50" spans="1:129" x14ac:dyDescent="0.25">
      <c r="A50">
        <v>4</v>
      </c>
      <c r="CE50" t="s">
        <v>701</v>
      </c>
      <c r="CF50" t="s">
        <v>1238</v>
      </c>
      <c r="CG50" t="s">
        <v>1239</v>
      </c>
      <c r="CH50" t="s">
        <v>1240</v>
      </c>
      <c r="CJ50" t="s">
        <v>630</v>
      </c>
      <c r="CK50" t="s">
        <v>1241</v>
      </c>
      <c r="CL50" t="s">
        <v>1241</v>
      </c>
      <c r="CM50" t="s">
        <v>1242</v>
      </c>
      <c r="CN50" t="s">
        <v>1243</v>
      </c>
      <c r="CO50" t="s">
        <v>1244</v>
      </c>
      <c r="CP50" t="s">
        <v>1245</v>
      </c>
      <c r="CW50" t="s">
        <v>1246</v>
      </c>
      <c r="CX50" t="s">
        <v>946</v>
      </c>
      <c r="CY50" t="s">
        <v>1247</v>
      </c>
      <c r="CZ50" t="s">
        <v>1248</v>
      </c>
      <c r="DA50" t="s">
        <v>1249</v>
      </c>
    </row>
    <row r="51" spans="1:129" x14ac:dyDescent="0.25">
      <c r="A51">
        <v>5</v>
      </c>
      <c r="CE51" t="s">
        <v>1250</v>
      </c>
      <c r="CF51" t="s">
        <v>1251</v>
      </c>
      <c r="CG51" t="s">
        <v>1252</v>
      </c>
      <c r="CH51" t="s">
        <v>1253</v>
      </c>
      <c r="CJ51" t="s">
        <v>451</v>
      </c>
      <c r="CK51" t="s">
        <v>1254</v>
      </c>
      <c r="CL51" t="s">
        <v>1228</v>
      </c>
      <c r="CM51" t="s">
        <v>1255</v>
      </c>
      <c r="CN51" t="s">
        <v>1256</v>
      </c>
      <c r="CO51" t="s">
        <v>1257</v>
      </c>
      <c r="CP51" t="s">
        <v>1258</v>
      </c>
      <c r="CW51" t="s">
        <v>1259</v>
      </c>
      <c r="CX51" t="s">
        <v>904</v>
      </c>
      <c r="CY51" t="s">
        <v>1260</v>
      </c>
      <c r="CZ51" t="s">
        <v>1261</v>
      </c>
      <c r="DA51" t="s">
        <v>1262</v>
      </c>
    </row>
    <row r="52" spans="1:129" x14ac:dyDescent="0.25">
      <c r="A52" s="9" t="s">
        <v>522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>
        <v>3008</v>
      </c>
      <c r="CF52" s="10">
        <v>3395</v>
      </c>
      <c r="CG52" s="10">
        <v>2964</v>
      </c>
      <c r="CH52" s="10">
        <v>3327</v>
      </c>
      <c r="CI52" s="10"/>
      <c r="CJ52" s="10">
        <v>3036</v>
      </c>
      <c r="CK52" s="10">
        <v>3493</v>
      </c>
      <c r="CL52" s="10">
        <v>3104</v>
      </c>
      <c r="CM52" s="10">
        <v>3344</v>
      </c>
      <c r="CN52" s="10"/>
      <c r="CO52" s="10">
        <v>3066</v>
      </c>
      <c r="CP52" s="10">
        <v>3105</v>
      </c>
      <c r="CQ52" s="10"/>
      <c r="CR52" s="10"/>
      <c r="CS52" s="10"/>
      <c r="CT52" s="10"/>
      <c r="CU52" s="10"/>
      <c r="CV52" s="10"/>
      <c r="CW52" s="10">
        <v>3250</v>
      </c>
      <c r="CX52" s="10">
        <v>3142</v>
      </c>
      <c r="CY52" s="10">
        <v>3214</v>
      </c>
      <c r="CZ52" s="10">
        <v>2806</v>
      </c>
      <c r="DA52" s="10">
        <v>2905</v>
      </c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9"/>
      <c r="DS52" s="9"/>
      <c r="DT52" s="9"/>
      <c r="DU52" s="9"/>
      <c r="DV52" s="9"/>
      <c r="DW52" s="9"/>
      <c r="DX52" s="9"/>
      <c r="DY52" s="9"/>
    </row>
    <row r="53" spans="1:129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</row>
    <row r="54" spans="1:129" x14ac:dyDescent="0.25">
      <c r="A54" s="14" t="s">
        <v>523</v>
      </c>
    </row>
    <row r="55" spans="1:129" x14ac:dyDescent="0.25">
      <c r="A55">
        <v>1</v>
      </c>
      <c r="CW55" t="s">
        <v>1263</v>
      </c>
      <c r="CY55" t="s">
        <v>1264</v>
      </c>
      <c r="CZ55" t="s">
        <v>1265</v>
      </c>
      <c r="DA55" t="s">
        <v>1266</v>
      </c>
    </row>
    <row r="56" spans="1:129" x14ac:dyDescent="0.25">
      <c r="A56">
        <v>2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t="s">
        <v>1267</v>
      </c>
      <c r="CY56" t="s">
        <v>1268</v>
      </c>
      <c r="CZ56" t="s">
        <v>1269</v>
      </c>
      <c r="DA56" t="s">
        <v>1270</v>
      </c>
    </row>
    <row r="57" spans="1:129" x14ac:dyDescent="0.25">
      <c r="A57" s="14" t="s">
        <v>522</v>
      </c>
      <c r="CW57" s="10">
        <v>1482</v>
      </c>
      <c r="CX57" s="10"/>
      <c r="CY57" s="10">
        <v>1410</v>
      </c>
      <c r="CZ57" s="10">
        <v>1387</v>
      </c>
      <c r="DA57" s="10">
        <f>1197</f>
        <v>1197</v>
      </c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</row>
    <row r="58" spans="1:129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</row>
    <row r="59" spans="1:129" x14ac:dyDescent="0.25">
      <c r="A59" s="14" t="s">
        <v>642</v>
      </c>
    </row>
    <row r="60" spans="1:129" x14ac:dyDescent="0.25">
      <c r="A60">
        <v>1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t="s">
        <v>1271</v>
      </c>
      <c r="CY60" t="s">
        <v>1272</v>
      </c>
      <c r="CZ60" t="s">
        <v>1273</v>
      </c>
      <c r="DA60" t="s">
        <v>1274</v>
      </c>
    </row>
    <row r="61" spans="1:129" x14ac:dyDescent="0.25">
      <c r="A61" s="9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10">
        <v>856</v>
      </c>
      <c r="CX61" s="10"/>
      <c r="CY61" s="10">
        <v>745</v>
      </c>
      <c r="CZ61" s="10">
        <v>635</v>
      </c>
      <c r="DA61" s="10">
        <v>610</v>
      </c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31"/>
      <c r="DS61" s="31"/>
      <c r="DT61" s="31"/>
      <c r="DU61" s="31"/>
      <c r="DV61" s="31"/>
      <c r="DW61" s="31"/>
      <c r="DX61" s="31"/>
      <c r="DY61" s="31"/>
    </row>
    <row r="62" spans="1:129" x14ac:dyDescent="0.25">
      <c r="A62" s="33"/>
      <c r="B62" s="1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13"/>
      <c r="DS62" s="13"/>
      <c r="DT62" s="13"/>
      <c r="DU62" s="13"/>
      <c r="DV62" s="13"/>
      <c r="DW62" s="13"/>
      <c r="DX62" s="13"/>
      <c r="DY62" s="13"/>
    </row>
    <row r="63" spans="1:129" x14ac:dyDescent="0.25">
      <c r="A63" s="14" t="s">
        <v>717</v>
      </c>
    </row>
    <row r="64" spans="1:129" x14ac:dyDescent="0.25">
      <c r="A64">
        <v>1</v>
      </c>
      <c r="CW64" t="s">
        <v>985</v>
      </c>
      <c r="CY64" t="s">
        <v>245</v>
      </c>
      <c r="CZ64" t="s">
        <v>1275</v>
      </c>
      <c r="DA64" t="s">
        <v>1276</v>
      </c>
    </row>
    <row r="65" spans="1:129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10">
        <v>2408</v>
      </c>
      <c r="CX65" s="10"/>
      <c r="CY65" s="10">
        <f>726+787+675</f>
        <v>2188</v>
      </c>
      <c r="CZ65" s="10">
        <f>582+700+537</f>
        <v>1819</v>
      </c>
      <c r="DA65" s="10">
        <f>585+580+563</f>
        <v>1728</v>
      </c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31"/>
      <c r="DS65" s="31"/>
      <c r="DT65" s="31"/>
      <c r="DU65" s="31"/>
      <c r="DV65" s="31"/>
      <c r="DW65" s="31"/>
      <c r="DX65" s="31"/>
      <c r="DY65" s="31"/>
    </row>
    <row r="66" spans="1:129" x14ac:dyDescent="0.25">
      <c r="A66" s="3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13"/>
      <c r="DS66" s="13"/>
      <c r="DT66" s="13"/>
      <c r="DU66" s="13"/>
      <c r="DV66" s="13"/>
      <c r="DW66" s="13"/>
      <c r="DX66" s="13"/>
      <c r="DY66" s="13"/>
    </row>
    <row r="67" spans="1:129" x14ac:dyDescent="0.25">
      <c r="A67" s="23" t="s">
        <v>1277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36" t="s">
        <v>1278</v>
      </c>
      <c r="CF67" s="36" t="s">
        <v>1178</v>
      </c>
      <c r="CG67" s="36" t="s">
        <v>1279</v>
      </c>
      <c r="CH67" s="36"/>
      <c r="CI67" s="36"/>
      <c r="CJ67" s="36" t="s">
        <v>1182</v>
      </c>
      <c r="CK67" s="36" t="s">
        <v>1182</v>
      </c>
      <c r="CL67" s="36" t="s">
        <v>1280</v>
      </c>
      <c r="CM67" s="36" t="s">
        <v>1184</v>
      </c>
      <c r="CN67" s="36" t="s">
        <v>1185</v>
      </c>
      <c r="CO67" s="36" t="s">
        <v>1281</v>
      </c>
      <c r="CP67" s="36" t="s">
        <v>1187</v>
      </c>
      <c r="CQ67" s="36"/>
      <c r="CR67" s="36"/>
      <c r="CS67" s="36"/>
      <c r="CT67" s="36"/>
      <c r="CU67" s="36"/>
      <c r="CV67" s="36"/>
      <c r="CW67" s="36" t="s">
        <v>1282</v>
      </c>
      <c r="CX67" s="36" t="s">
        <v>777</v>
      </c>
      <c r="CY67" s="36"/>
      <c r="CZ67" s="36" t="s">
        <v>1283</v>
      </c>
      <c r="DA67" s="36" t="s">
        <v>1284</v>
      </c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20"/>
      <c r="DT67" s="20"/>
      <c r="DU67" s="20"/>
      <c r="DV67" s="20"/>
      <c r="DW67" s="20"/>
      <c r="DX67" s="20"/>
      <c r="DY67" s="20"/>
    </row>
    <row r="68" spans="1:129" x14ac:dyDescent="0.25">
      <c r="A68" s="20">
        <v>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 t="s">
        <v>1285</v>
      </c>
      <c r="CF68" s="20" t="s">
        <v>1193</v>
      </c>
      <c r="CG68" s="20" t="s">
        <v>1286</v>
      </c>
      <c r="CH68" s="20"/>
      <c r="CI68" s="20"/>
      <c r="CJ68" s="20" t="s">
        <v>1197</v>
      </c>
      <c r="CK68" s="20" t="s">
        <v>1197</v>
      </c>
      <c r="CL68" s="20" t="s">
        <v>1287</v>
      </c>
      <c r="CM68" s="20" t="s">
        <v>1199</v>
      </c>
      <c r="CN68" s="20" t="s">
        <v>1200</v>
      </c>
      <c r="CO68" s="20" t="s">
        <v>1288</v>
      </c>
      <c r="CP68" s="20" t="s">
        <v>1202</v>
      </c>
      <c r="CQ68" s="20"/>
      <c r="CR68" s="20"/>
      <c r="CS68" s="20"/>
      <c r="CT68" s="20"/>
      <c r="CU68" s="20"/>
      <c r="CV68" s="20"/>
      <c r="CW68" s="20" t="s">
        <v>1036</v>
      </c>
      <c r="CX68" s="20" t="s">
        <v>1204</v>
      </c>
      <c r="CY68" s="20"/>
      <c r="CZ68" s="20" t="s">
        <v>1289</v>
      </c>
      <c r="DA68" s="20" t="s">
        <v>1290</v>
      </c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</row>
    <row r="69" spans="1:129" x14ac:dyDescent="0.25">
      <c r="A69" s="20">
        <v>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 t="s">
        <v>1291</v>
      </c>
      <c r="CF69" s="20" t="s">
        <v>1209</v>
      </c>
      <c r="CG69" s="20" t="s">
        <v>1292</v>
      </c>
      <c r="CH69" s="20"/>
      <c r="CI69" s="20"/>
      <c r="CJ69" s="20" t="s">
        <v>1293</v>
      </c>
      <c r="CK69" s="20" t="s">
        <v>1213</v>
      </c>
      <c r="CL69" s="20" t="s">
        <v>1294</v>
      </c>
      <c r="CM69" s="20" t="s">
        <v>1215</v>
      </c>
      <c r="CN69" s="20" t="s">
        <v>1216</v>
      </c>
      <c r="CO69" s="20" t="s">
        <v>1295</v>
      </c>
      <c r="CP69" s="20" t="s">
        <v>1218</v>
      </c>
      <c r="CQ69" s="20"/>
      <c r="CR69" s="20"/>
      <c r="CS69" s="20"/>
      <c r="CT69" s="20"/>
      <c r="CU69" s="20"/>
      <c r="CV69" s="20"/>
      <c r="CW69" s="20" t="s">
        <v>1296</v>
      </c>
      <c r="CX69" s="20" t="s">
        <v>819</v>
      </c>
      <c r="CY69" s="20"/>
      <c r="CZ69" s="20" t="s">
        <v>1297</v>
      </c>
      <c r="DA69" s="20" t="s">
        <v>1298</v>
      </c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</row>
    <row r="70" spans="1:129" x14ac:dyDescent="0.25">
      <c r="A70" s="20">
        <v>3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 t="s">
        <v>1299</v>
      </c>
      <c r="CF70" s="20" t="s">
        <v>1224</v>
      </c>
      <c r="CG70" s="20" t="s">
        <v>1300</v>
      </c>
      <c r="CH70" s="20"/>
      <c r="CI70" s="20"/>
      <c r="CJ70" s="20" t="s">
        <v>1228</v>
      </c>
      <c r="CK70" s="20" t="s">
        <v>1228</v>
      </c>
      <c r="CL70" s="20" t="s">
        <v>1301</v>
      </c>
      <c r="CM70" s="20" t="s">
        <v>1230</v>
      </c>
      <c r="CN70" s="20" t="s">
        <v>1231</v>
      </c>
      <c r="CO70" s="20" t="s">
        <v>1302</v>
      </c>
      <c r="CP70" s="20" t="s">
        <v>1233</v>
      </c>
      <c r="CQ70" s="20"/>
      <c r="CR70" s="20"/>
      <c r="CS70" s="20"/>
      <c r="CT70" s="20"/>
      <c r="CU70" s="20"/>
      <c r="CV70" s="20"/>
      <c r="CW70" s="20" t="s">
        <v>1085</v>
      </c>
      <c r="CX70" s="20" t="s">
        <v>861</v>
      </c>
      <c r="CY70" s="20"/>
      <c r="CZ70" s="20" t="s">
        <v>1303</v>
      </c>
      <c r="DA70" s="20" t="s">
        <v>1304</v>
      </c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</row>
    <row r="71" spans="1:129" x14ac:dyDescent="0.25">
      <c r="A71" s="20">
        <v>4</v>
      </c>
      <c r="B71" s="20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0" t="s">
        <v>1305</v>
      </c>
      <c r="CF71" s="20" t="s">
        <v>1238</v>
      </c>
      <c r="CG71" s="20" t="s">
        <v>1306</v>
      </c>
      <c r="CH71" s="20"/>
      <c r="CI71" s="20"/>
      <c r="CJ71" s="20" t="s">
        <v>1241</v>
      </c>
      <c r="CK71" s="20" t="s">
        <v>1241</v>
      </c>
      <c r="CL71" s="20" t="s">
        <v>1307</v>
      </c>
      <c r="CM71" s="20" t="s">
        <v>1242</v>
      </c>
      <c r="CN71" s="20" t="s">
        <v>1243</v>
      </c>
      <c r="CO71" s="20" t="s">
        <v>1308</v>
      </c>
      <c r="CP71" s="20" t="s">
        <v>1245</v>
      </c>
      <c r="CQ71" s="20"/>
      <c r="CR71" s="20"/>
      <c r="CS71" s="20"/>
      <c r="CT71" s="20"/>
      <c r="CU71" s="20"/>
      <c r="CV71" s="20"/>
      <c r="CW71" s="20" t="s">
        <v>1309</v>
      </c>
      <c r="CX71" s="20" t="s">
        <v>946</v>
      </c>
      <c r="CY71" s="20"/>
      <c r="CZ71" s="20" t="s">
        <v>1310</v>
      </c>
      <c r="DA71" s="20" t="s">
        <v>1311</v>
      </c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</row>
    <row r="72" spans="1:129" x14ac:dyDescent="0.25">
      <c r="A72" s="20">
        <v>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 t="s">
        <v>1312</v>
      </c>
      <c r="CF72" s="20" t="s">
        <v>1251</v>
      </c>
      <c r="CG72" s="20" t="s">
        <v>1313</v>
      </c>
      <c r="CH72" s="20"/>
      <c r="CI72" s="20"/>
      <c r="CJ72" s="20" t="s">
        <v>1254</v>
      </c>
      <c r="CK72" s="20" t="s">
        <v>1254</v>
      </c>
      <c r="CL72" s="20" t="s">
        <v>1314</v>
      </c>
      <c r="CM72" s="20" t="s">
        <v>1255</v>
      </c>
      <c r="CN72" s="20" t="s">
        <v>1256</v>
      </c>
      <c r="CO72" s="20" t="s">
        <v>1315</v>
      </c>
      <c r="CP72" s="20" t="s">
        <v>1258</v>
      </c>
      <c r="CQ72" s="20"/>
      <c r="CR72" s="20"/>
      <c r="CS72" s="20"/>
      <c r="CT72" s="20"/>
      <c r="CU72" s="20"/>
      <c r="CV72" s="20"/>
      <c r="CW72" s="20" t="s">
        <v>1316</v>
      </c>
      <c r="CX72" s="20" t="s">
        <v>904</v>
      </c>
      <c r="CY72" s="20"/>
      <c r="CZ72" s="20" t="s">
        <v>1317</v>
      </c>
      <c r="DA72" s="20" t="s">
        <v>1318</v>
      </c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</row>
    <row r="73" spans="1:129" x14ac:dyDescent="0.25">
      <c r="A73" s="23" t="s">
        <v>522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2">
        <v>3454</v>
      </c>
      <c r="CF73" s="22">
        <v>3395</v>
      </c>
      <c r="CG73" s="22">
        <f>2828+507</f>
        <v>3335</v>
      </c>
      <c r="CH73" s="22"/>
      <c r="CI73" s="22"/>
      <c r="CJ73" s="22">
        <v>3310</v>
      </c>
      <c r="CK73" s="22">
        <v>3493</v>
      </c>
      <c r="CL73" s="22">
        <v>3384</v>
      </c>
      <c r="CM73" s="22">
        <v>3344</v>
      </c>
      <c r="CN73" s="22"/>
      <c r="CO73" s="22"/>
      <c r="CP73" s="22">
        <v>3105</v>
      </c>
      <c r="CQ73" s="22"/>
      <c r="CR73" s="22"/>
      <c r="CS73" s="22"/>
      <c r="CT73" s="22"/>
      <c r="CU73" s="22"/>
      <c r="CV73" s="22"/>
      <c r="CW73" s="22">
        <v>3798</v>
      </c>
      <c r="CX73" s="22">
        <f>3142+567</f>
        <v>3709</v>
      </c>
      <c r="CY73" s="22"/>
      <c r="CZ73" s="22">
        <f>2571+771</f>
        <v>3342</v>
      </c>
      <c r="DA73" s="22">
        <f>2687+756</f>
        <v>3443</v>
      </c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0"/>
      <c r="DT73" s="20"/>
      <c r="DU73" s="20"/>
      <c r="DV73" s="20"/>
      <c r="DW73" s="20"/>
      <c r="DX73" s="20"/>
      <c r="DY73" s="20"/>
    </row>
    <row r="74" spans="1:129" x14ac:dyDescent="0.25">
      <c r="A74" s="25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</row>
    <row r="75" spans="1:129" x14ac:dyDescent="0.25">
      <c r="A75" s="23" t="s">
        <v>989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</row>
    <row r="76" spans="1:129" x14ac:dyDescent="0.25">
      <c r="A76" s="20">
        <v>1</v>
      </c>
      <c r="B76" s="20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0" t="s">
        <v>1170</v>
      </c>
      <c r="CX76" s="20"/>
      <c r="CY76" s="20"/>
      <c r="CZ76" s="20" t="s">
        <v>1265</v>
      </c>
      <c r="DA76" s="20" t="s">
        <v>1266</v>
      </c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</row>
    <row r="77" spans="1:129" x14ac:dyDescent="0.25">
      <c r="A77" s="20">
        <v>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 t="s">
        <v>1319</v>
      </c>
      <c r="CX77" s="20"/>
      <c r="CY77" s="20"/>
      <c r="CZ77" s="20" t="s">
        <v>1269</v>
      </c>
      <c r="DA77" s="20" t="s">
        <v>1270</v>
      </c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</row>
    <row r="78" spans="1:129" x14ac:dyDescent="0.25">
      <c r="A78" s="23" t="s">
        <v>522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2">
        <v>1631</v>
      </c>
      <c r="CX78" s="22"/>
      <c r="CY78" s="22"/>
      <c r="CZ78" s="22">
        <f>1387+234</f>
        <v>1621</v>
      </c>
      <c r="DA78" s="22">
        <f>1197+204</f>
        <v>1401</v>
      </c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0"/>
      <c r="DS78" s="20"/>
      <c r="DT78" s="20"/>
      <c r="DU78" s="20"/>
      <c r="DV78" s="20"/>
      <c r="DW78" s="20"/>
      <c r="DX78" s="20"/>
      <c r="DY78" s="20"/>
    </row>
    <row r="79" spans="1:1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</row>
    <row r="80" spans="1:129" x14ac:dyDescent="0.25">
      <c r="A80" s="23" t="s">
        <v>1091</v>
      </c>
      <c r="B80" s="20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0"/>
      <c r="DS80" s="20"/>
      <c r="DT80" s="20"/>
      <c r="DU80" s="20"/>
      <c r="DV80" s="20"/>
      <c r="DW80" s="20"/>
      <c r="DX80" s="20"/>
      <c r="DY80" s="20"/>
    </row>
    <row r="81" spans="1:129" x14ac:dyDescent="0.25">
      <c r="A81" s="20">
        <v>1</v>
      </c>
      <c r="B81" s="20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0" t="s">
        <v>1271</v>
      </c>
      <c r="CX81" s="20"/>
      <c r="CY81" s="20"/>
      <c r="CZ81" s="20" t="s">
        <v>1273</v>
      </c>
      <c r="DA81" s="20" t="s">
        <v>1320</v>
      </c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</row>
    <row r="82" spans="1:129" x14ac:dyDescent="0.25">
      <c r="A82" s="21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2">
        <v>856</v>
      </c>
      <c r="CX82" s="22"/>
      <c r="CY82" s="22"/>
      <c r="CZ82" s="22">
        <f>635+102</f>
        <v>737</v>
      </c>
      <c r="DA82" s="22">
        <f>558+285</f>
        <v>843</v>
      </c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9"/>
      <c r="DS82" s="29"/>
      <c r="DT82" s="29"/>
      <c r="DU82" s="29"/>
      <c r="DV82" s="29"/>
      <c r="DW82" s="29"/>
      <c r="DX82" s="29"/>
      <c r="DY82" s="29"/>
    </row>
    <row r="83" spans="1:129" x14ac:dyDescent="0.25">
      <c r="A83" s="25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37"/>
      <c r="DS83" s="37"/>
      <c r="DT83" s="37"/>
      <c r="DU83" s="37"/>
      <c r="DV83" s="37"/>
      <c r="DW83" s="37"/>
      <c r="DX83" s="37"/>
      <c r="DY83" s="37"/>
    </row>
    <row r="84" spans="1:129" x14ac:dyDescent="0.25">
      <c r="A84" s="23" t="s">
        <v>1138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</row>
    <row r="85" spans="1:129" x14ac:dyDescent="0.25">
      <c r="A85" s="20">
        <v>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 t="s">
        <v>985</v>
      </c>
      <c r="CX85" s="20"/>
      <c r="CY85" s="20"/>
      <c r="CZ85" s="20" t="s">
        <v>1275</v>
      </c>
      <c r="DA85" s="20" t="s">
        <v>1276</v>
      </c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</row>
    <row r="86" spans="1:129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2">
        <v>2408</v>
      </c>
      <c r="CX86" s="22"/>
      <c r="CY86" s="22"/>
      <c r="CZ86" s="22">
        <f>582+700+537+315</f>
        <v>2134</v>
      </c>
      <c r="DA86" s="22">
        <f>585+580+563+477</f>
        <v>2205</v>
      </c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9"/>
      <c r="DS86" s="29"/>
      <c r="DT86" s="29"/>
      <c r="DU86" s="29"/>
      <c r="DV86" s="29"/>
      <c r="DW86" s="29"/>
      <c r="DX86" s="29"/>
      <c r="DY86" s="29"/>
    </row>
    <row r="87" spans="1:129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9"/>
      <c r="DS87" s="29"/>
      <c r="DT87" s="29"/>
      <c r="DU87" s="29"/>
      <c r="DV87" s="29"/>
      <c r="DW87" s="29"/>
      <c r="DX87" s="29"/>
      <c r="DY87" s="29"/>
    </row>
    <row r="88" spans="1:129" x14ac:dyDescent="0.25">
      <c r="A88" s="5" t="s">
        <v>1321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 t="s">
        <v>1322</v>
      </c>
      <c r="CF88" s="6" t="s">
        <v>1323</v>
      </c>
      <c r="CG88" s="6"/>
      <c r="CH88" s="6" t="s">
        <v>1324</v>
      </c>
      <c r="CI88" s="6" t="s">
        <v>1325</v>
      </c>
      <c r="CJ88" s="6" t="s">
        <v>1326</v>
      </c>
      <c r="CK88" s="6" t="s">
        <v>1327</v>
      </c>
      <c r="CL88" s="6" t="s">
        <v>1328</v>
      </c>
      <c r="CM88" s="6" t="s">
        <v>1329</v>
      </c>
      <c r="CN88" s="6" t="s">
        <v>1330</v>
      </c>
      <c r="CO88" s="6" t="s">
        <v>1331</v>
      </c>
      <c r="CP88" s="6" t="s">
        <v>1331</v>
      </c>
      <c r="CQ88" s="6" t="s">
        <v>1332</v>
      </c>
      <c r="CR88" s="6"/>
      <c r="CS88" s="6"/>
      <c r="CT88" s="6"/>
      <c r="CU88" s="6"/>
      <c r="CV88" s="6"/>
      <c r="CW88" s="6" t="s">
        <v>1333</v>
      </c>
      <c r="CX88" s="6"/>
      <c r="CY88" s="6" t="s">
        <v>1334</v>
      </c>
      <c r="CZ88" s="6" t="s">
        <v>1335</v>
      </c>
      <c r="DA88" s="6" t="s">
        <v>144</v>
      </c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7"/>
      <c r="DS88" s="7"/>
      <c r="DT88" s="7"/>
      <c r="DU88" s="7"/>
      <c r="DV88" s="7"/>
      <c r="DW88" s="7"/>
      <c r="DX88" s="7"/>
      <c r="DY88" s="7"/>
    </row>
    <row r="89" spans="1:129" x14ac:dyDescent="0.25">
      <c r="A89">
        <v>1</v>
      </c>
      <c r="CE89" t="s">
        <v>1336</v>
      </c>
      <c r="CF89" t="s">
        <v>1337</v>
      </c>
      <c r="CH89" t="s">
        <v>1338</v>
      </c>
      <c r="CI89" t="s">
        <v>1339</v>
      </c>
      <c r="CJ89" t="s">
        <v>1194</v>
      </c>
      <c r="CK89" t="s">
        <v>1340</v>
      </c>
      <c r="CL89" t="s">
        <v>1341</v>
      </c>
      <c r="CM89" t="s">
        <v>1342</v>
      </c>
      <c r="CN89" t="s">
        <v>1343</v>
      </c>
      <c r="CO89" t="s">
        <v>1344</v>
      </c>
      <c r="CP89" t="s">
        <v>1122</v>
      </c>
      <c r="CQ89" t="s">
        <v>1345</v>
      </c>
      <c r="CW89" t="s">
        <v>1346</v>
      </c>
      <c r="CY89" t="s">
        <v>1318</v>
      </c>
      <c r="CZ89" t="s">
        <v>511</v>
      </c>
      <c r="DA89" t="s">
        <v>243</v>
      </c>
    </row>
    <row r="90" spans="1:129" x14ac:dyDescent="0.25">
      <c r="A90">
        <v>2</v>
      </c>
      <c r="CE90" t="s">
        <v>1347</v>
      </c>
      <c r="CF90" t="s">
        <v>1348</v>
      </c>
      <c r="CH90" t="s">
        <v>1349</v>
      </c>
      <c r="CI90" t="s">
        <v>1350</v>
      </c>
      <c r="CJ90" t="s">
        <v>1225</v>
      </c>
      <c r="CK90" t="s">
        <v>1351</v>
      </c>
      <c r="CL90" t="s">
        <v>1352</v>
      </c>
      <c r="CM90" t="s">
        <v>1353</v>
      </c>
      <c r="CN90" t="s">
        <v>1354</v>
      </c>
      <c r="CO90" t="s">
        <v>1355</v>
      </c>
      <c r="CP90" t="s">
        <v>1356</v>
      </c>
      <c r="CQ90" t="s">
        <v>1357</v>
      </c>
      <c r="CW90" t="s">
        <v>1358</v>
      </c>
      <c r="CY90" t="s">
        <v>1304</v>
      </c>
      <c r="CZ90" s="52" t="s">
        <v>1359</v>
      </c>
      <c r="DA90" s="52" t="s">
        <v>1360</v>
      </c>
    </row>
    <row r="91" spans="1:129" x14ac:dyDescent="0.25">
      <c r="A91">
        <v>3</v>
      </c>
      <c r="CE91" t="s">
        <v>1361</v>
      </c>
      <c r="CF91" t="s">
        <v>1362</v>
      </c>
      <c r="CH91" t="s">
        <v>1363</v>
      </c>
      <c r="CI91" t="s">
        <v>1364</v>
      </c>
      <c r="CJ91" t="s">
        <v>1365</v>
      </c>
      <c r="CK91" t="s">
        <v>1366</v>
      </c>
      <c r="CL91" t="s">
        <v>1367</v>
      </c>
      <c r="CM91" t="s">
        <v>1368</v>
      </c>
      <c r="CN91" t="s">
        <v>1369</v>
      </c>
      <c r="CO91" t="s">
        <v>1167</v>
      </c>
      <c r="CP91" t="s">
        <v>1355</v>
      </c>
      <c r="CQ91" t="s">
        <v>1370</v>
      </c>
      <c r="CW91" t="s">
        <v>1371</v>
      </c>
      <c r="CY91" t="s">
        <v>1372</v>
      </c>
      <c r="CZ91" t="s">
        <v>1373</v>
      </c>
      <c r="DA91" t="s">
        <v>467</v>
      </c>
    </row>
    <row r="92" spans="1:129" x14ac:dyDescent="0.25">
      <c r="A92">
        <v>4</v>
      </c>
      <c r="CE92" t="s">
        <v>1374</v>
      </c>
      <c r="CF92" t="s">
        <v>1375</v>
      </c>
      <c r="CH92" t="s">
        <v>1376</v>
      </c>
      <c r="CI92" t="s">
        <v>1350</v>
      </c>
      <c r="CJ92" t="s">
        <v>1377</v>
      </c>
      <c r="CK92" t="s">
        <v>1378</v>
      </c>
      <c r="CL92" t="s">
        <v>1379</v>
      </c>
      <c r="CM92" t="s">
        <v>1380</v>
      </c>
      <c r="CN92" t="s">
        <v>1381</v>
      </c>
      <c r="CO92" t="s">
        <v>1382</v>
      </c>
      <c r="CP92" t="s">
        <v>1383</v>
      </c>
      <c r="CQ92" t="s">
        <v>1246</v>
      </c>
      <c r="CW92" t="s">
        <v>1384</v>
      </c>
      <c r="CY92" t="s">
        <v>1290</v>
      </c>
      <c r="CZ92" t="s">
        <v>1385</v>
      </c>
      <c r="DA92" t="s">
        <v>311</v>
      </c>
    </row>
    <row r="93" spans="1:129" x14ac:dyDescent="0.25">
      <c r="A93">
        <v>5</v>
      </c>
      <c r="CE93" t="s">
        <v>1386</v>
      </c>
      <c r="CF93" t="s">
        <v>1387</v>
      </c>
      <c r="CH93" t="s">
        <v>1388</v>
      </c>
      <c r="CI93" t="s">
        <v>1389</v>
      </c>
      <c r="CJ93" t="s">
        <v>1390</v>
      </c>
      <c r="CK93" t="s">
        <v>1391</v>
      </c>
      <c r="CL93" t="s">
        <v>1392</v>
      </c>
      <c r="CM93" t="s">
        <v>1393</v>
      </c>
      <c r="CN93" t="s">
        <v>1394</v>
      </c>
      <c r="CO93" t="s">
        <v>1395</v>
      </c>
      <c r="CP93" t="s">
        <v>1395</v>
      </c>
      <c r="CQ93" t="s">
        <v>1396</v>
      </c>
      <c r="CW93" t="s">
        <v>1397</v>
      </c>
      <c r="CY93" t="s">
        <v>1398</v>
      </c>
      <c r="CZ93" t="s">
        <v>1399</v>
      </c>
      <c r="DA93" t="s">
        <v>459</v>
      </c>
    </row>
    <row r="94" spans="1:129" x14ac:dyDescent="0.25">
      <c r="A94" s="9" t="s">
        <v>522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>
        <v>2832</v>
      </c>
      <c r="CF94" s="10">
        <v>3373</v>
      </c>
      <c r="CG94" s="10"/>
      <c r="CH94" s="10">
        <v>2791</v>
      </c>
      <c r="CI94" s="10">
        <v>2772</v>
      </c>
      <c r="CJ94" s="10">
        <v>2807</v>
      </c>
      <c r="CK94" s="10">
        <v>3535</v>
      </c>
      <c r="CL94" s="10">
        <v>2886</v>
      </c>
      <c r="CM94" s="10">
        <v>3253</v>
      </c>
      <c r="CN94" s="10">
        <v>3382</v>
      </c>
      <c r="CO94" s="10">
        <v>2931</v>
      </c>
      <c r="CP94" s="10">
        <v>3010</v>
      </c>
      <c r="CQ94" s="10">
        <v>2776</v>
      </c>
      <c r="CR94" s="10"/>
      <c r="CS94" s="10"/>
      <c r="CT94" s="10"/>
      <c r="CU94" s="10"/>
      <c r="CV94" s="10"/>
      <c r="CW94" s="10">
        <v>2920</v>
      </c>
      <c r="CX94" s="10"/>
      <c r="CY94" s="10">
        <v>2997</v>
      </c>
      <c r="CZ94" s="10">
        <v>2868</v>
      </c>
      <c r="DA94" s="10">
        <v>3377</v>
      </c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9"/>
      <c r="DS94" s="9"/>
      <c r="DT94" s="9"/>
      <c r="DU94" s="9"/>
      <c r="DV94" s="9"/>
      <c r="DW94" s="9"/>
      <c r="DX94" s="9"/>
      <c r="DY94" s="9"/>
    </row>
    <row r="95" spans="1:129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</row>
    <row r="96" spans="1:129" x14ac:dyDescent="0.25">
      <c r="A96" s="14" t="s">
        <v>523</v>
      </c>
    </row>
    <row r="97" spans="1:129" x14ac:dyDescent="0.25">
      <c r="A97">
        <v>1</v>
      </c>
      <c r="CW97" t="s">
        <v>1400</v>
      </c>
      <c r="CY97" t="s">
        <v>1318</v>
      </c>
      <c r="CZ97" s="52" t="s">
        <v>1401</v>
      </c>
      <c r="DA97" s="52" t="s">
        <v>1360</v>
      </c>
    </row>
    <row r="98" spans="1:129" x14ac:dyDescent="0.25">
      <c r="A98">
        <v>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t="s">
        <v>1402</v>
      </c>
      <c r="CY98" t="s">
        <v>1304</v>
      </c>
      <c r="CZ98" t="s">
        <v>1403</v>
      </c>
      <c r="DA98" t="s">
        <v>467</v>
      </c>
    </row>
    <row r="99" spans="1:129" x14ac:dyDescent="0.25">
      <c r="A99" s="14" t="s">
        <v>522</v>
      </c>
      <c r="CW99" s="10">
        <v>1254</v>
      </c>
      <c r="CX99" s="10"/>
      <c r="CY99" s="10">
        <v>1332</v>
      </c>
      <c r="CZ99" s="10">
        <v>1170</v>
      </c>
      <c r="DA99" s="10">
        <v>1247</v>
      </c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</row>
    <row r="100" spans="1:129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</row>
    <row r="101" spans="1:129" x14ac:dyDescent="0.25">
      <c r="A101" s="14" t="s">
        <v>642</v>
      </c>
    </row>
    <row r="102" spans="1:129" x14ac:dyDescent="0.25">
      <c r="A102">
        <v>1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t="s">
        <v>1404</v>
      </c>
      <c r="CY102" t="s">
        <v>1405</v>
      </c>
    </row>
    <row r="103" spans="1:129" x14ac:dyDescent="0.25">
      <c r="A103" s="9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10">
        <v>847</v>
      </c>
      <c r="CX103" s="10"/>
      <c r="CY103" s="10">
        <v>660</v>
      </c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31"/>
      <c r="DS103" s="31"/>
      <c r="DT103" s="31"/>
      <c r="DU103" s="31"/>
      <c r="DV103" s="31"/>
      <c r="DW103" s="31"/>
      <c r="DX103" s="31"/>
      <c r="DY103" s="31"/>
    </row>
    <row r="104" spans="1:129" x14ac:dyDescent="0.25">
      <c r="A104" s="33"/>
      <c r="B104" s="1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13"/>
      <c r="DS104" s="13"/>
      <c r="DT104" s="13"/>
      <c r="DU104" s="13"/>
      <c r="DV104" s="13"/>
      <c r="DW104" s="13"/>
      <c r="DX104" s="13"/>
      <c r="DY104" s="13"/>
    </row>
    <row r="105" spans="1:129" x14ac:dyDescent="0.25">
      <c r="A105" s="14" t="s">
        <v>717</v>
      </c>
    </row>
    <row r="106" spans="1:129" x14ac:dyDescent="0.25">
      <c r="A106">
        <v>1</v>
      </c>
      <c r="CW106" t="s">
        <v>1406</v>
      </c>
      <c r="CY106" t="s">
        <v>1407</v>
      </c>
    </row>
    <row r="107" spans="1:129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10">
        <v>2433</v>
      </c>
      <c r="CX107" s="10"/>
      <c r="CY107" s="10">
        <f>631+737+651</f>
        <v>2019</v>
      </c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31"/>
      <c r="DS107" s="31"/>
      <c r="DT107" s="31"/>
      <c r="DU107" s="31"/>
      <c r="DV107" s="31"/>
      <c r="DW107" s="31"/>
      <c r="DX107" s="31"/>
      <c r="DY107" s="31"/>
    </row>
    <row r="108" spans="1:129" x14ac:dyDescent="0.25">
      <c r="A108" s="3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13"/>
      <c r="DS108" s="13"/>
      <c r="DT108" s="13"/>
      <c r="DU108" s="13"/>
      <c r="DV108" s="13"/>
      <c r="DW108" s="13"/>
      <c r="DX108" s="13"/>
      <c r="DY108" s="13"/>
    </row>
    <row r="109" spans="1:129" x14ac:dyDescent="0.25">
      <c r="A109" s="23" t="s">
        <v>1408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36" t="s">
        <v>1409</v>
      </c>
      <c r="CF109" s="36" t="s">
        <v>1323</v>
      </c>
      <c r="CG109" s="36"/>
      <c r="CH109" s="36" t="s">
        <v>1180</v>
      </c>
      <c r="CI109" s="36" t="s">
        <v>1410</v>
      </c>
      <c r="CJ109" s="36" t="s">
        <v>1411</v>
      </c>
      <c r="CK109" s="36" t="s">
        <v>1327</v>
      </c>
      <c r="CL109" s="36" t="s">
        <v>1328</v>
      </c>
      <c r="CM109" s="36" t="s">
        <v>1329</v>
      </c>
      <c r="CN109" s="36" t="s">
        <v>1412</v>
      </c>
      <c r="CO109" s="36" t="s">
        <v>1413</v>
      </c>
      <c r="CP109" s="36" t="s">
        <v>1331</v>
      </c>
      <c r="CQ109" s="36" t="s">
        <v>1414</v>
      </c>
      <c r="CR109" s="36"/>
      <c r="CS109" s="36"/>
      <c r="CT109" s="36"/>
      <c r="CU109" s="36"/>
      <c r="CV109" s="36"/>
      <c r="CW109" s="36" t="s">
        <v>1415</v>
      </c>
      <c r="CX109" s="36"/>
      <c r="CY109" s="36"/>
      <c r="CZ109" s="17" t="s">
        <v>1416</v>
      </c>
      <c r="DA109" s="36" t="s">
        <v>1417</v>
      </c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20"/>
      <c r="DS109" s="20"/>
      <c r="DT109" s="20"/>
      <c r="DU109" s="20"/>
      <c r="DV109" s="20"/>
      <c r="DW109" s="20"/>
      <c r="DX109" s="20"/>
      <c r="DY109" s="20"/>
    </row>
    <row r="110" spans="1:129" x14ac:dyDescent="0.25">
      <c r="A110" s="20">
        <v>1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 t="s">
        <v>1418</v>
      </c>
      <c r="CF110" s="20" t="s">
        <v>1337</v>
      </c>
      <c r="CG110" s="20"/>
      <c r="CH110" s="20" t="s">
        <v>1195</v>
      </c>
      <c r="CI110" s="20" t="s">
        <v>1419</v>
      </c>
      <c r="CJ110" s="20" t="s">
        <v>1420</v>
      </c>
      <c r="CK110" s="20" t="s">
        <v>1340</v>
      </c>
      <c r="CL110" s="20" t="s">
        <v>1341</v>
      </c>
      <c r="CM110" s="20" t="s">
        <v>1342</v>
      </c>
      <c r="CN110" s="20" t="s">
        <v>1421</v>
      </c>
      <c r="CO110" s="20" t="s">
        <v>1422</v>
      </c>
      <c r="CP110" s="20" t="s">
        <v>1122</v>
      </c>
      <c r="CQ110" s="20" t="s">
        <v>1423</v>
      </c>
      <c r="CR110" s="20"/>
      <c r="CS110" s="20"/>
      <c r="CT110" s="20"/>
      <c r="CU110" s="20"/>
      <c r="CV110" s="20"/>
      <c r="CW110" s="20" t="s">
        <v>1424</v>
      </c>
      <c r="CX110" s="20"/>
      <c r="CY110" s="20"/>
      <c r="CZ110" s="52" t="s">
        <v>1401</v>
      </c>
      <c r="DA110" s="52" t="s">
        <v>1425</v>
      </c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</row>
    <row r="111" spans="1:129" x14ac:dyDescent="0.25">
      <c r="A111" s="20">
        <v>2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 t="s">
        <v>1426</v>
      </c>
      <c r="CF111" s="20" t="s">
        <v>1348</v>
      </c>
      <c r="CG111" s="20"/>
      <c r="CH111" s="20" t="s">
        <v>1211</v>
      </c>
      <c r="CI111" s="20" t="s">
        <v>1427</v>
      </c>
      <c r="CJ111" s="20" t="s">
        <v>802</v>
      </c>
      <c r="CK111" s="20" t="s">
        <v>1351</v>
      </c>
      <c r="CL111" s="20" t="s">
        <v>1352</v>
      </c>
      <c r="CM111" s="20" t="s">
        <v>1353</v>
      </c>
      <c r="CN111" s="20" t="s">
        <v>1428</v>
      </c>
      <c r="CO111" s="20" t="s">
        <v>1429</v>
      </c>
      <c r="CP111" s="20" t="s">
        <v>1356</v>
      </c>
      <c r="CQ111" s="20" t="s">
        <v>1430</v>
      </c>
      <c r="CR111" s="20"/>
      <c r="CS111" s="20"/>
      <c r="CT111" s="20"/>
      <c r="CU111" s="20"/>
      <c r="CV111" s="20"/>
      <c r="CW111" s="20" t="s">
        <v>1431</v>
      </c>
      <c r="CX111" s="20"/>
      <c r="CY111" s="20"/>
      <c r="CZ111" s="52" t="s">
        <v>1432</v>
      </c>
      <c r="DA111" s="20" t="s">
        <v>1433</v>
      </c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</row>
    <row r="112" spans="1:129" x14ac:dyDescent="0.25">
      <c r="A112" s="20">
        <v>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 t="s">
        <v>1434</v>
      </c>
      <c r="CF112" s="20" t="s">
        <v>1362</v>
      </c>
      <c r="CG112" s="20"/>
      <c r="CH112" s="20" t="s">
        <v>1226</v>
      </c>
      <c r="CI112" s="20" t="s">
        <v>1435</v>
      </c>
      <c r="CJ112" s="20" t="s">
        <v>1436</v>
      </c>
      <c r="CK112" s="20" t="s">
        <v>1366</v>
      </c>
      <c r="CL112" s="20" t="s">
        <v>1367</v>
      </c>
      <c r="CM112" s="20" t="s">
        <v>1368</v>
      </c>
      <c r="CN112" s="20" t="s">
        <v>1437</v>
      </c>
      <c r="CO112" s="20" t="s">
        <v>1430</v>
      </c>
      <c r="CP112" s="20" t="s">
        <v>1355</v>
      </c>
      <c r="CQ112" s="20" t="s">
        <v>1429</v>
      </c>
      <c r="CR112" s="20"/>
      <c r="CS112" s="20"/>
      <c r="CT112" s="20"/>
      <c r="CU112" s="20"/>
      <c r="CV112" s="20"/>
      <c r="CW112" s="20" t="s">
        <v>1438</v>
      </c>
      <c r="CX112" s="20"/>
      <c r="CY112" s="20"/>
      <c r="CZ112" s="20" t="s">
        <v>1439</v>
      </c>
      <c r="DA112" s="52" t="s">
        <v>1440</v>
      </c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</row>
    <row r="113" spans="1:129" x14ac:dyDescent="0.25">
      <c r="A113" s="20">
        <v>4</v>
      </c>
      <c r="B113" s="20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0" t="s">
        <v>1441</v>
      </c>
      <c r="CF113" s="20" t="s">
        <v>1375</v>
      </c>
      <c r="CG113" s="20"/>
      <c r="CH113" s="20" t="s">
        <v>1240</v>
      </c>
      <c r="CI113" s="20" t="s">
        <v>1442</v>
      </c>
      <c r="CJ113" s="20" t="s">
        <v>1443</v>
      </c>
      <c r="CK113" s="20" t="s">
        <v>1378</v>
      </c>
      <c r="CL113" s="20" t="s">
        <v>1379</v>
      </c>
      <c r="CM113" s="20" t="s">
        <v>1380</v>
      </c>
      <c r="CN113" s="20" t="s">
        <v>1444</v>
      </c>
      <c r="CO113" s="20" t="s">
        <v>1445</v>
      </c>
      <c r="CP113" s="20" t="s">
        <v>1383</v>
      </c>
      <c r="CQ113" s="20" t="s">
        <v>1446</v>
      </c>
      <c r="CR113" s="20"/>
      <c r="CS113" s="20"/>
      <c r="CT113" s="20"/>
      <c r="CU113" s="20"/>
      <c r="CV113" s="20"/>
      <c r="CW113" s="20" t="s">
        <v>1406</v>
      </c>
      <c r="CX113" s="20"/>
      <c r="CY113" s="20"/>
      <c r="CZ113" s="20" t="s">
        <v>1447</v>
      </c>
      <c r="DA113" s="20" t="s">
        <v>1448</v>
      </c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</row>
    <row r="114" spans="1:129" x14ac:dyDescent="0.25">
      <c r="A114" s="20">
        <v>5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 t="s">
        <v>1449</v>
      </c>
      <c r="CF114" s="20" t="s">
        <v>1387</v>
      </c>
      <c r="CG114" s="20"/>
      <c r="CH114" s="20" t="s">
        <v>1253</v>
      </c>
      <c r="CI114" s="20" t="s">
        <v>1450</v>
      </c>
      <c r="CJ114" s="20" t="s">
        <v>1451</v>
      </c>
      <c r="CK114" s="20" t="s">
        <v>1391</v>
      </c>
      <c r="CL114" s="20" t="s">
        <v>1392</v>
      </c>
      <c r="CM114" s="20" t="s">
        <v>1393</v>
      </c>
      <c r="CN114" s="20" t="s">
        <v>1452</v>
      </c>
      <c r="CO114" s="20" t="s">
        <v>1453</v>
      </c>
      <c r="CP114" s="20" t="s">
        <v>1395</v>
      </c>
      <c r="CQ114" s="20" t="s">
        <v>1454</v>
      </c>
      <c r="CR114" s="20"/>
      <c r="CS114" s="20"/>
      <c r="CT114" s="20"/>
      <c r="CU114" s="20"/>
      <c r="CV114" s="20"/>
      <c r="CW114" s="20" t="s">
        <v>1123</v>
      </c>
      <c r="CX114" s="20"/>
      <c r="CY114" s="20"/>
      <c r="CZ114" s="20" t="s">
        <v>1403</v>
      </c>
      <c r="DA114" s="20" t="s">
        <v>1455</v>
      </c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</row>
    <row r="115" spans="1:129" x14ac:dyDescent="0.25">
      <c r="A115" s="23" t="s">
        <v>522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2">
        <v>3436</v>
      </c>
      <c r="CF115" s="22">
        <v>3373</v>
      </c>
      <c r="CG115" s="22"/>
      <c r="CH115" s="22">
        <v>3327</v>
      </c>
      <c r="CI115" s="22">
        <v>3294</v>
      </c>
      <c r="CJ115" s="22">
        <v>3263</v>
      </c>
      <c r="CK115" s="22">
        <v>3535</v>
      </c>
      <c r="CL115" s="22">
        <v>3330</v>
      </c>
      <c r="CM115" s="22">
        <v>3253</v>
      </c>
      <c r="CN115" s="22">
        <v>3345</v>
      </c>
      <c r="CO115" s="22">
        <v>3584</v>
      </c>
      <c r="CP115" s="22">
        <v>3010</v>
      </c>
      <c r="CQ115" s="22">
        <v>3394</v>
      </c>
      <c r="CR115" s="22"/>
      <c r="CS115" s="22"/>
      <c r="CT115" s="22"/>
      <c r="CU115" s="22"/>
      <c r="CV115" s="22"/>
      <c r="CW115" s="22">
        <v>3777</v>
      </c>
      <c r="CX115" s="22"/>
      <c r="CY115" s="22"/>
      <c r="CZ115" s="22">
        <v>2868</v>
      </c>
      <c r="DA115" s="22">
        <f>2441+960</f>
        <v>3401</v>
      </c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0"/>
      <c r="DS115" s="20"/>
      <c r="DT115" s="20"/>
      <c r="DU115" s="20"/>
      <c r="DV115" s="20"/>
      <c r="DW115" s="20"/>
      <c r="DX115" s="20"/>
      <c r="DY115" s="20"/>
    </row>
    <row r="116" spans="1:129" x14ac:dyDescent="0.25">
      <c r="A116" s="25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</row>
    <row r="117" spans="1:129" x14ac:dyDescent="0.25">
      <c r="A117" s="23" t="s">
        <v>989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</row>
    <row r="118" spans="1:129" x14ac:dyDescent="0.25">
      <c r="A118" s="20">
        <v>1</v>
      </c>
      <c r="B118" s="20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0" t="s">
        <v>1406</v>
      </c>
      <c r="CX118" s="20"/>
      <c r="CY118" s="20"/>
      <c r="CZ118" s="20" t="s">
        <v>1456</v>
      </c>
      <c r="DA118" s="52" t="s">
        <v>1457</v>
      </c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</row>
    <row r="119" spans="1:129" x14ac:dyDescent="0.25">
      <c r="A119" s="20">
        <v>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 t="s">
        <v>1438</v>
      </c>
      <c r="CX119" s="20"/>
      <c r="CY119" s="20"/>
      <c r="CZ119" s="20" t="s">
        <v>1458</v>
      </c>
      <c r="DA119" s="20" t="s">
        <v>1276</v>
      </c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</row>
    <row r="120" spans="1:129" x14ac:dyDescent="0.25">
      <c r="A120" s="23" t="s">
        <v>522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2">
        <v>1565</v>
      </c>
      <c r="CX120" s="22"/>
      <c r="CY120" s="22"/>
      <c r="CZ120" s="22">
        <f>873+486</f>
        <v>1359</v>
      </c>
      <c r="DA120" s="22">
        <f>1080+351</f>
        <v>1431</v>
      </c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0"/>
      <c r="DS120" s="20"/>
      <c r="DT120" s="20"/>
      <c r="DU120" s="20"/>
      <c r="DV120" s="20"/>
      <c r="DW120" s="20"/>
      <c r="DX120" s="20"/>
      <c r="DY120" s="20"/>
    </row>
    <row r="121" spans="1:129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</row>
    <row r="122" spans="1:129" x14ac:dyDescent="0.25">
      <c r="A122" s="23" t="s">
        <v>1091</v>
      </c>
      <c r="B122" s="20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0"/>
      <c r="DS122" s="20"/>
      <c r="DT122" s="20"/>
      <c r="DU122" s="20"/>
      <c r="DV122" s="20"/>
      <c r="DW122" s="20"/>
      <c r="DX122" s="20"/>
      <c r="DY122" s="20"/>
    </row>
    <row r="123" spans="1:129" x14ac:dyDescent="0.25">
      <c r="A123" s="20">
        <v>1</v>
      </c>
      <c r="B123" s="20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0" t="s">
        <v>1404</v>
      </c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</row>
    <row r="124" spans="1:129" x14ac:dyDescent="0.25">
      <c r="A124" s="21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2">
        <v>847</v>
      </c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9"/>
      <c r="DS124" s="29"/>
      <c r="DT124" s="29"/>
      <c r="DU124" s="29"/>
      <c r="DV124" s="29"/>
      <c r="DW124" s="29"/>
      <c r="DX124" s="29"/>
      <c r="DY124" s="29"/>
    </row>
    <row r="125" spans="1:129" x14ac:dyDescent="0.25">
      <c r="A125" s="2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37"/>
      <c r="DS125" s="37"/>
      <c r="DT125" s="37"/>
      <c r="DU125" s="37"/>
      <c r="DV125" s="37"/>
      <c r="DW125" s="37"/>
      <c r="DX125" s="37"/>
      <c r="DY125" s="37"/>
    </row>
    <row r="126" spans="1:129" x14ac:dyDescent="0.25">
      <c r="A126" s="23" t="s">
        <v>1138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</row>
    <row r="127" spans="1:129" x14ac:dyDescent="0.25">
      <c r="A127" s="20">
        <v>1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 t="s">
        <v>1406</v>
      </c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</row>
    <row r="128" spans="1:129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2">
        <v>2433</v>
      </c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9"/>
      <c r="DS128" s="29"/>
      <c r="DT128" s="29"/>
      <c r="DU128" s="29"/>
      <c r="DV128" s="29"/>
      <c r="DW128" s="29"/>
      <c r="DX128" s="29"/>
      <c r="DY128" s="29"/>
    </row>
    <row r="129" spans="1:129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37"/>
      <c r="DS129" s="37"/>
      <c r="DT129" s="37"/>
      <c r="DU129" s="37"/>
      <c r="DV129" s="37"/>
      <c r="DW129" s="37"/>
      <c r="DX129" s="37"/>
      <c r="DY129" s="37"/>
    </row>
    <row r="130" spans="1:129" x14ac:dyDescent="0.25">
      <c r="A130" s="5" t="s">
        <v>1459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 t="s">
        <v>1460</v>
      </c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7"/>
      <c r="DS130" s="7"/>
      <c r="DT130" s="7"/>
      <c r="DU130" s="7"/>
      <c r="DV130" s="7"/>
      <c r="DW130" s="7"/>
      <c r="DX130" s="7"/>
      <c r="DY130" s="7"/>
    </row>
    <row r="131" spans="1:129" x14ac:dyDescent="0.25">
      <c r="A131">
        <v>1</v>
      </c>
      <c r="CY131" t="s">
        <v>1461</v>
      </c>
    </row>
    <row r="132" spans="1:129" x14ac:dyDescent="0.25">
      <c r="A132">
        <v>2</v>
      </c>
      <c r="CY132" t="s">
        <v>1462</v>
      </c>
    </row>
    <row r="133" spans="1:129" x14ac:dyDescent="0.25">
      <c r="A133">
        <v>3</v>
      </c>
      <c r="CY133" t="s">
        <v>1463</v>
      </c>
    </row>
    <row r="134" spans="1:129" x14ac:dyDescent="0.25">
      <c r="A134">
        <v>4</v>
      </c>
      <c r="CY134" t="s">
        <v>1464</v>
      </c>
    </row>
    <row r="135" spans="1:129" x14ac:dyDescent="0.25">
      <c r="A135">
        <v>5</v>
      </c>
      <c r="CY135" t="s">
        <v>1465</v>
      </c>
    </row>
    <row r="136" spans="1:129" x14ac:dyDescent="0.25">
      <c r="A136" s="9" t="s">
        <v>522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>
        <v>2383</v>
      </c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9"/>
      <c r="DS136" s="9"/>
      <c r="DT136" s="9"/>
      <c r="DU136" s="9"/>
      <c r="DV136" s="9"/>
      <c r="DW136" s="9"/>
      <c r="DX136" s="9"/>
      <c r="DY136" s="9"/>
    </row>
    <row r="137" spans="1:129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</row>
    <row r="138" spans="1:129" x14ac:dyDescent="0.25">
      <c r="A138" s="14" t="s">
        <v>523</v>
      </c>
    </row>
    <row r="139" spans="1:129" x14ac:dyDescent="0.25">
      <c r="A139">
        <v>1</v>
      </c>
      <c r="CY139" s="52" t="s">
        <v>1466</v>
      </c>
    </row>
    <row r="140" spans="1:129" x14ac:dyDescent="0.25">
      <c r="A140">
        <v>2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Y140" t="s">
        <v>1467</v>
      </c>
    </row>
    <row r="141" spans="1:129" x14ac:dyDescent="0.25">
      <c r="A141" s="14" t="s">
        <v>522</v>
      </c>
      <c r="CW141" s="10"/>
      <c r="CX141" s="10"/>
      <c r="CY141" s="10">
        <v>1040</v>
      </c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</row>
    <row r="142" spans="1:129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</row>
    <row r="143" spans="1:129" x14ac:dyDescent="0.25">
      <c r="A143" s="14" t="s">
        <v>642</v>
      </c>
    </row>
    <row r="144" spans="1:129" x14ac:dyDescent="0.25">
      <c r="A144">
        <v>1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Y144" t="s">
        <v>1468</v>
      </c>
    </row>
    <row r="145" spans="1:129" x14ac:dyDescent="0.25">
      <c r="A145" s="9"/>
      <c r="B145" s="31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10"/>
      <c r="CX145" s="10"/>
      <c r="CY145" s="10">
        <v>671</v>
      </c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31"/>
      <c r="DS145" s="31"/>
      <c r="DT145" s="31"/>
      <c r="DU145" s="31"/>
      <c r="DV145" s="31"/>
      <c r="DW145" s="31"/>
      <c r="DX145" s="31"/>
      <c r="DY145" s="31"/>
    </row>
    <row r="146" spans="1:129" x14ac:dyDescent="0.25">
      <c r="A146" s="33"/>
      <c r="B146" s="1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13"/>
      <c r="DS146" s="13"/>
      <c r="DT146" s="13"/>
      <c r="DU146" s="13"/>
      <c r="DV146" s="13"/>
      <c r="DW146" s="13"/>
      <c r="DX146" s="13"/>
      <c r="DY146" s="13"/>
    </row>
    <row r="147" spans="1:129" x14ac:dyDescent="0.25">
      <c r="A147" s="14" t="s">
        <v>717</v>
      </c>
    </row>
    <row r="148" spans="1:129" x14ac:dyDescent="0.25">
      <c r="A148">
        <v>1</v>
      </c>
      <c r="CY148" t="s">
        <v>1469</v>
      </c>
    </row>
    <row r="149" spans="1:129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10"/>
      <c r="CX149" s="10"/>
      <c r="CY149" s="10">
        <f>525+534+519</f>
        <v>1578</v>
      </c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31"/>
      <c r="DS149" s="31"/>
      <c r="DT149" s="31"/>
      <c r="DU149" s="31"/>
      <c r="DV149" s="31"/>
      <c r="DW149" s="31"/>
      <c r="DX149" s="31"/>
      <c r="DY149" s="31"/>
    </row>
    <row r="150" spans="1:129" x14ac:dyDescent="0.25">
      <c r="A150" s="3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13"/>
      <c r="DS150" s="13"/>
      <c r="DT150" s="13"/>
      <c r="DU150" s="13"/>
      <c r="DV150" s="13"/>
      <c r="DW150" s="13"/>
      <c r="DX150" s="13"/>
      <c r="DY150" s="13"/>
    </row>
    <row r="151" spans="1:129" x14ac:dyDescent="0.2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7"/>
      <c r="DS151" s="7"/>
      <c r="DT151" s="7"/>
      <c r="DU151" s="7"/>
      <c r="DV151" s="7"/>
      <c r="DW151" s="7"/>
      <c r="DX151" s="7"/>
      <c r="DY151" s="7"/>
    </row>
    <row r="152" spans="1:129" x14ac:dyDescent="0.25">
      <c r="A152" s="14" t="s">
        <v>1470</v>
      </c>
      <c r="CT152" s="38" t="s">
        <v>1471</v>
      </c>
      <c r="CU152" s="38" t="s">
        <v>1472</v>
      </c>
      <c r="CV152" s="38" t="s">
        <v>1473</v>
      </c>
      <c r="CW152" s="38" t="s">
        <v>1474</v>
      </c>
      <c r="CX152" s="38" t="s">
        <v>1475</v>
      </c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</row>
    <row r="153" spans="1:129" x14ac:dyDescent="0.25">
      <c r="A153">
        <v>1</v>
      </c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t="s">
        <v>243</v>
      </c>
      <c r="CU153" t="s">
        <v>709</v>
      </c>
      <c r="CV153" t="s">
        <v>231</v>
      </c>
      <c r="CW153" t="s">
        <v>386</v>
      </c>
      <c r="CX153" t="s">
        <v>1476</v>
      </c>
    </row>
    <row r="154" spans="1:129" x14ac:dyDescent="0.25">
      <c r="A154">
        <v>2</v>
      </c>
      <c r="CT154" t="s">
        <v>1477</v>
      </c>
      <c r="CU154" t="s">
        <v>237</v>
      </c>
      <c r="CV154" t="s">
        <v>513</v>
      </c>
      <c r="CW154" t="s">
        <v>1478</v>
      </c>
      <c r="CX154" t="s">
        <v>581</v>
      </c>
    </row>
    <row r="155" spans="1:129" x14ac:dyDescent="0.25">
      <c r="A155">
        <v>3</v>
      </c>
      <c r="CT155" t="s">
        <v>1479</v>
      </c>
      <c r="CU155" t="s">
        <v>452</v>
      </c>
      <c r="CV155" t="s">
        <v>517</v>
      </c>
      <c r="CW155" t="s">
        <v>570</v>
      </c>
      <c r="CX155" t="s">
        <v>518</v>
      </c>
    </row>
    <row r="156" spans="1:129" x14ac:dyDescent="0.25">
      <c r="A156" s="9" t="s">
        <v>522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10">
        <v>2131</v>
      </c>
      <c r="CU156" s="10">
        <v>2150</v>
      </c>
      <c r="CV156" s="10">
        <v>2247</v>
      </c>
      <c r="CW156" s="10">
        <v>2273</v>
      </c>
      <c r="CX156" s="10">
        <v>2166</v>
      </c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31"/>
      <c r="DS156" s="31"/>
      <c r="DT156" s="31"/>
      <c r="DU156" s="31"/>
      <c r="DV156" s="31"/>
      <c r="DW156" s="31"/>
      <c r="DX156" s="31"/>
      <c r="DY156" s="31"/>
    </row>
    <row r="157" spans="1:129" x14ac:dyDescent="0.25">
      <c r="A157" s="3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13"/>
      <c r="DS157" s="13"/>
      <c r="DT157" s="13"/>
      <c r="DU157" s="13"/>
      <c r="DV157" s="13"/>
      <c r="DW157" s="13"/>
      <c r="DX157" s="13"/>
      <c r="DY157" s="13"/>
    </row>
    <row r="158" spans="1:129" x14ac:dyDescent="0.25">
      <c r="A158" s="39" t="s">
        <v>1480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1"/>
      <c r="CU158" s="41"/>
      <c r="CV158" s="41"/>
      <c r="CW158" s="42" t="s">
        <v>1474</v>
      </c>
      <c r="CX158" s="42" t="s">
        <v>1475</v>
      </c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0"/>
      <c r="DS158" s="40"/>
      <c r="DT158" s="40"/>
      <c r="DU158" s="40"/>
      <c r="DV158" s="40"/>
      <c r="DW158" s="40"/>
      <c r="DX158" s="40"/>
      <c r="DY158" s="40"/>
    </row>
    <row r="159" spans="1:129" x14ac:dyDescent="0.25">
      <c r="A159" s="40">
        <v>1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1"/>
      <c r="CU159" s="41"/>
      <c r="CV159" s="41"/>
      <c r="CW159" s="40" t="s">
        <v>386</v>
      </c>
      <c r="CX159" s="40" t="s">
        <v>1476</v>
      </c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</row>
    <row r="160" spans="1:129" x14ac:dyDescent="0.25">
      <c r="A160" s="40">
        <v>2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1"/>
      <c r="CU160" s="41"/>
      <c r="CV160" s="41"/>
      <c r="CW160" s="40" t="s">
        <v>1478</v>
      </c>
      <c r="CX160" s="40" t="s">
        <v>581</v>
      </c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</row>
    <row r="161" spans="1:129" x14ac:dyDescent="0.25">
      <c r="A161" s="40">
        <v>3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1"/>
      <c r="CU161" s="41"/>
      <c r="CV161" s="41"/>
      <c r="CW161" s="40" t="s">
        <v>570</v>
      </c>
      <c r="CX161" s="40" t="s">
        <v>518</v>
      </c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</row>
    <row r="162" spans="1:129" x14ac:dyDescent="0.25">
      <c r="A162" s="43" t="s">
        <v>522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5"/>
      <c r="CU162" s="45"/>
      <c r="CV162" s="45"/>
      <c r="CW162" s="45">
        <v>2273</v>
      </c>
      <c r="CX162" s="45">
        <f>2166+42</f>
        <v>2208</v>
      </c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4"/>
      <c r="DS162" s="44"/>
      <c r="DT162" s="44"/>
      <c r="DU162" s="44"/>
      <c r="DV162" s="44"/>
      <c r="DW162" s="44"/>
      <c r="DX162" s="44"/>
      <c r="DY162" s="44"/>
    </row>
    <row r="163" spans="1:129" x14ac:dyDescent="0.25">
      <c r="A163" s="46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7"/>
      <c r="DS163" s="47"/>
      <c r="DT163" s="47"/>
      <c r="DU163" s="47"/>
      <c r="DV163" s="47"/>
      <c r="DW163" s="47"/>
      <c r="DX163" s="47"/>
      <c r="DY163" s="47"/>
    </row>
    <row r="164" spans="1:129" x14ac:dyDescent="0.25">
      <c r="A164" s="14" t="s">
        <v>1481</v>
      </c>
      <c r="CT164" s="38" t="s">
        <v>1482</v>
      </c>
      <c r="CU164" s="38" t="s">
        <v>1483</v>
      </c>
      <c r="CV164" s="38" t="s">
        <v>1473</v>
      </c>
      <c r="CW164" s="38" t="s">
        <v>1484</v>
      </c>
      <c r="CX164" s="38" t="s">
        <v>1485</v>
      </c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</row>
    <row r="165" spans="1:129" x14ac:dyDescent="0.25">
      <c r="A165">
        <v>1</v>
      </c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t="s">
        <v>1486</v>
      </c>
      <c r="CU165" t="s">
        <v>698</v>
      </c>
      <c r="CV165" t="s">
        <v>231</v>
      </c>
      <c r="CW165" t="s">
        <v>1124</v>
      </c>
      <c r="CX165" t="s">
        <v>1487</v>
      </c>
    </row>
    <row r="166" spans="1:129" x14ac:dyDescent="0.25">
      <c r="A166">
        <v>2</v>
      </c>
      <c r="CT166" t="s">
        <v>1124</v>
      </c>
      <c r="CU166" t="s">
        <v>1488</v>
      </c>
      <c r="CV166" t="s">
        <v>513</v>
      </c>
      <c r="CW166" t="s">
        <v>1489</v>
      </c>
      <c r="CX166" t="s">
        <v>1490</v>
      </c>
    </row>
    <row r="167" spans="1:129" x14ac:dyDescent="0.25">
      <c r="A167">
        <v>3</v>
      </c>
      <c r="CT167" t="s">
        <v>1491</v>
      </c>
      <c r="CU167" t="s">
        <v>1492</v>
      </c>
      <c r="CV167" t="s">
        <v>517</v>
      </c>
      <c r="CW167" t="s">
        <v>1491</v>
      </c>
      <c r="CX167" t="s">
        <v>1493</v>
      </c>
    </row>
    <row r="168" spans="1:129" x14ac:dyDescent="0.25">
      <c r="A168" s="9" t="s">
        <v>522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10">
        <f>2151+18</f>
        <v>2169</v>
      </c>
      <c r="CU168" s="10">
        <f>2004+48</f>
        <v>2052</v>
      </c>
      <c r="CV168" s="10">
        <v>2247</v>
      </c>
      <c r="CW168" s="10">
        <v>2302</v>
      </c>
      <c r="CX168" s="10">
        <v>1883</v>
      </c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31"/>
      <c r="DS168" s="31"/>
      <c r="DT168" s="31"/>
      <c r="DU168" s="31"/>
      <c r="DV168" s="31"/>
      <c r="DW168" s="31"/>
      <c r="DX168" s="31"/>
      <c r="DY168" s="31"/>
    </row>
    <row r="169" spans="1:129" x14ac:dyDescent="0.25">
      <c r="A169" s="3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13"/>
      <c r="DS169" s="13"/>
      <c r="DT169" s="13"/>
      <c r="DU169" s="13"/>
      <c r="DV169" s="13"/>
      <c r="DW169" s="13"/>
      <c r="DX169" s="13"/>
      <c r="DY169" s="13"/>
    </row>
    <row r="170" spans="1:129" x14ac:dyDescent="0.25">
      <c r="A170" s="39" t="s">
        <v>1494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1"/>
      <c r="CU170" s="41"/>
      <c r="CV170" s="41"/>
      <c r="CW170" s="42" t="s">
        <v>1484</v>
      </c>
      <c r="CX170" s="42" t="s">
        <v>1485</v>
      </c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0"/>
      <c r="DS170" s="40"/>
      <c r="DT170" s="40"/>
      <c r="DU170" s="40"/>
      <c r="DV170" s="40"/>
      <c r="DW170" s="40"/>
      <c r="DX170" s="40"/>
      <c r="DY170" s="40"/>
    </row>
    <row r="171" spans="1:129" x14ac:dyDescent="0.25">
      <c r="A171" s="40">
        <v>1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1"/>
      <c r="CU171" s="41"/>
      <c r="CV171" s="41"/>
      <c r="CW171" s="40" t="s">
        <v>1124</v>
      </c>
      <c r="CX171" s="40" t="s">
        <v>1487</v>
      </c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</row>
    <row r="172" spans="1:129" x14ac:dyDescent="0.25">
      <c r="A172" s="40">
        <v>2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1"/>
      <c r="CU172" s="41"/>
      <c r="CV172" s="41"/>
      <c r="CW172" s="40" t="s">
        <v>1489</v>
      </c>
      <c r="CX172" s="40" t="s">
        <v>1490</v>
      </c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</row>
    <row r="173" spans="1:129" x14ac:dyDescent="0.25">
      <c r="A173" s="40">
        <v>3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1"/>
      <c r="CU173" s="41"/>
      <c r="CV173" s="41"/>
      <c r="CW173" s="40" t="s">
        <v>1491</v>
      </c>
      <c r="CX173" s="40" t="s">
        <v>1493</v>
      </c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</row>
    <row r="174" spans="1:129" x14ac:dyDescent="0.25">
      <c r="A174" s="43" t="s">
        <v>522</v>
      </c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5"/>
      <c r="CU174" s="45"/>
      <c r="CV174" s="45"/>
      <c r="CW174" s="45">
        <v>2302</v>
      </c>
      <c r="CX174" s="45">
        <f>1883+357</f>
        <v>2240</v>
      </c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4"/>
      <c r="DS174" s="44"/>
      <c r="DT174" s="44"/>
      <c r="DU174" s="44"/>
      <c r="DV174" s="44"/>
      <c r="DW174" s="44"/>
      <c r="DX174" s="44"/>
      <c r="DY174" s="44"/>
    </row>
    <row r="175" spans="1:129" x14ac:dyDescent="0.25">
      <c r="A175" s="46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7"/>
      <c r="DS175" s="47"/>
      <c r="DT175" s="47"/>
      <c r="DU175" s="47"/>
      <c r="DV175" s="47"/>
      <c r="DW175" s="47"/>
      <c r="DX175" s="47"/>
      <c r="DY175" s="47"/>
    </row>
    <row r="176" spans="1:129" x14ac:dyDescent="0.25">
      <c r="A176" s="14" t="s">
        <v>1495</v>
      </c>
      <c r="CT176" s="30"/>
      <c r="CU176" s="30"/>
      <c r="CV176" s="30"/>
      <c r="CW176" s="38" t="s">
        <v>1496</v>
      </c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</row>
    <row r="177" spans="1:129" x14ac:dyDescent="0.25">
      <c r="A177">
        <v>1</v>
      </c>
      <c r="CT177" s="30"/>
      <c r="CU177" s="30"/>
      <c r="CV177" s="30"/>
      <c r="CW177" t="s">
        <v>1497</v>
      </c>
    </row>
    <row r="178" spans="1:129" x14ac:dyDescent="0.25">
      <c r="A178">
        <v>2</v>
      </c>
      <c r="CT178" s="30"/>
      <c r="CU178" s="30"/>
      <c r="CV178" s="30"/>
      <c r="CW178" t="s">
        <v>1498</v>
      </c>
    </row>
    <row r="179" spans="1:129" x14ac:dyDescent="0.25">
      <c r="A179">
        <v>3</v>
      </c>
      <c r="CT179" s="30"/>
      <c r="CU179" s="30"/>
      <c r="CV179" s="30"/>
      <c r="CW179" t="s">
        <v>1499</v>
      </c>
    </row>
    <row r="180" spans="1:129" x14ac:dyDescent="0.25">
      <c r="A180" s="9" t="s">
        <v>522</v>
      </c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10"/>
      <c r="CU180" s="10"/>
      <c r="CV180" s="10"/>
      <c r="CW180" s="10">
        <v>2149</v>
      </c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31"/>
      <c r="DS180" s="31"/>
      <c r="DT180" s="31"/>
      <c r="DU180" s="31"/>
      <c r="DV180" s="31"/>
      <c r="DW180" s="31"/>
      <c r="DX180" s="31"/>
      <c r="DY180" s="31"/>
    </row>
    <row r="181" spans="1:129" x14ac:dyDescent="0.25">
      <c r="A181" s="3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13"/>
      <c r="DS181" s="13"/>
      <c r="DT181" s="13"/>
      <c r="DU181" s="13"/>
      <c r="DV181" s="13"/>
      <c r="DW181" s="13"/>
      <c r="DX181" s="13"/>
      <c r="DY181" s="13"/>
    </row>
    <row r="182" spans="1:129" x14ac:dyDescent="0.25">
      <c r="A182" s="39" t="s">
        <v>1500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1"/>
      <c r="CU182" s="41"/>
      <c r="CV182" s="41"/>
      <c r="CW182" s="42" t="s">
        <v>1496</v>
      </c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0"/>
      <c r="DS182" s="40"/>
      <c r="DT182" s="40"/>
      <c r="DU182" s="40"/>
      <c r="DV182" s="40"/>
      <c r="DW182" s="40"/>
      <c r="DX182" s="40"/>
      <c r="DY182" s="40"/>
    </row>
    <row r="183" spans="1:129" x14ac:dyDescent="0.25">
      <c r="A183" s="40">
        <v>1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1"/>
      <c r="CU183" s="41"/>
      <c r="CV183" s="41"/>
      <c r="CW183" s="40" t="s">
        <v>1497</v>
      </c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</row>
    <row r="184" spans="1:129" x14ac:dyDescent="0.25">
      <c r="A184" s="40">
        <v>2</v>
      </c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1"/>
      <c r="CU184" s="41"/>
      <c r="CV184" s="41"/>
      <c r="CW184" s="40" t="s">
        <v>1498</v>
      </c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</row>
    <row r="185" spans="1:129" x14ac:dyDescent="0.25">
      <c r="A185" s="40">
        <v>3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1"/>
      <c r="CU185" s="41"/>
      <c r="CV185" s="41"/>
      <c r="CW185" s="40" t="s">
        <v>1499</v>
      </c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</row>
    <row r="186" spans="1:129" x14ac:dyDescent="0.25">
      <c r="A186" s="43" t="s">
        <v>522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5"/>
      <c r="CU186" s="45"/>
      <c r="CV186" s="45"/>
      <c r="CW186" s="45">
        <v>2149</v>
      </c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4"/>
      <c r="DS186" s="44"/>
      <c r="DT186" s="44"/>
      <c r="DU186" s="44"/>
      <c r="DV186" s="44"/>
      <c r="DW186" s="44"/>
      <c r="DX186" s="44"/>
      <c r="DY186" s="44"/>
    </row>
    <row r="187" spans="1:129" x14ac:dyDescent="0.25">
      <c r="A187" s="46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7"/>
      <c r="DS187" s="47"/>
      <c r="DT187" s="47"/>
      <c r="DU187" s="47"/>
      <c r="DV187" s="47"/>
      <c r="DW187" s="47"/>
      <c r="DX187" s="47"/>
      <c r="DY187" s="47"/>
    </row>
    <row r="188" spans="1:129" x14ac:dyDescent="0.25">
      <c r="A188" s="14" t="s">
        <v>1501</v>
      </c>
      <c r="CT188" s="30"/>
      <c r="CU188" s="30"/>
      <c r="CV188" s="30"/>
      <c r="CW188" s="38" t="s">
        <v>1502</v>
      </c>
      <c r="CX188" s="38" t="s">
        <v>1503</v>
      </c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</row>
    <row r="189" spans="1:129" x14ac:dyDescent="0.25">
      <c r="A189">
        <v>1</v>
      </c>
      <c r="CT189" s="30"/>
      <c r="CU189" s="30"/>
      <c r="CV189" s="30"/>
      <c r="CW189" t="s">
        <v>391</v>
      </c>
      <c r="CX189" t="s">
        <v>1504</v>
      </c>
    </row>
    <row r="190" spans="1:129" x14ac:dyDescent="0.25">
      <c r="A190">
        <v>2</v>
      </c>
      <c r="CT190" s="30"/>
      <c r="CU190" s="30"/>
      <c r="CV190" s="30"/>
      <c r="CW190" t="s">
        <v>218</v>
      </c>
      <c r="CX190" t="s">
        <v>1505</v>
      </c>
    </row>
    <row r="191" spans="1:129" x14ac:dyDescent="0.25">
      <c r="A191">
        <v>3</v>
      </c>
      <c r="CT191" s="30"/>
      <c r="CU191" s="30"/>
      <c r="CV191" s="30"/>
      <c r="CW191" t="s">
        <v>232</v>
      </c>
      <c r="CX191" t="s">
        <v>1506</v>
      </c>
    </row>
    <row r="192" spans="1:129" x14ac:dyDescent="0.25">
      <c r="A192">
        <v>4</v>
      </c>
      <c r="CT192" s="30"/>
      <c r="CU192" s="30"/>
      <c r="CV192" s="30"/>
      <c r="CW192" t="s">
        <v>1507</v>
      </c>
      <c r="CX192" t="s">
        <v>578</v>
      </c>
    </row>
    <row r="193" spans="1:129" x14ac:dyDescent="0.25">
      <c r="A193" s="9" t="s">
        <v>522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10"/>
      <c r="CU193" s="10"/>
      <c r="CV193" s="10"/>
      <c r="CW193" s="10">
        <v>2772</v>
      </c>
      <c r="CX193" s="10">
        <v>2639</v>
      </c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31"/>
      <c r="DS193" s="31"/>
      <c r="DT193" s="31"/>
      <c r="DU193" s="31"/>
      <c r="DV193" s="31"/>
      <c r="DW193" s="31"/>
      <c r="DX193" s="31"/>
      <c r="DY193" s="31"/>
    </row>
    <row r="194" spans="1:129" x14ac:dyDescent="0.25">
      <c r="A194" s="3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13"/>
      <c r="DS194" s="13"/>
      <c r="DT194" s="13"/>
      <c r="DU194" s="13"/>
      <c r="DV194" s="13"/>
      <c r="DW194" s="13"/>
      <c r="DX194" s="13"/>
      <c r="DY194" s="13"/>
    </row>
    <row r="195" spans="1:129" x14ac:dyDescent="0.25">
      <c r="A195" s="39" t="s">
        <v>1508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1"/>
      <c r="CU195" s="41"/>
      <c r="CV195" s="41"/>
      <c r="CW195" s="42" t="s">
        <v>1502</v>
      </c>
      <c r="CX195" s="42" t="s">
        <v>1503</v>
      </c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0"/>
      <c r="DS195" s="40"/>
      <c r="DT195" s="40"/>
      <c r="DU195" s="40"/>
      <c r="DV195" s="40"/>
      <c r="DW195" s="40"/>
      <c r="DX195" s="40"/>
      <c r="DY195" s="40"/>
    </row>
    <row r="196" spans="1:129" x14ac:dyDescent="0.25">
      <c r="A196" s="40">
        <v>1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1"/>
      <c r="CU196" s="41"/>
      <c r="CV196" s="41"/>
      <c r="CW196" s="40" t="s">
        <v>391</v>
      </c>
      <c r="CX196" s="40" t="s">
        <v>1504</v>
      </c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</row>
    <row r="197" spans="1:129" x14ac:dyDescent="0.25">
      <c r="A197" s="40">
        <v>2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1"/>
      <c r="CU197" s="41"/>
      <c r="CV197" s="41"/>
      <c r="CW197" s="40" t="s">
        <v>218</v>
      </c>
      <c r="CX197" s="40" t="s">
        <v>1505</v>
      </c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</row>
    <row r="198" spans="1:129" x14ac:dyDescent="0.25">
      <c r="A198" s="40">
        <v>3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1"/>
      <c r="CU198" s="41"/>
      <c r="CV198" s="41"/>
      <c r="CW198" s="40" t="s">
        <v>232</v>
      </c>
      <c r="CX198" s="40" t="s">
        <v>1506</v>
      </c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</row>
    <row r="199" spans="1:129" x14ac:dyDescent="0.25">
      <c r="A199" s="40">
        <v>4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1"/>
      <c r="CU199" s="41"/>
      <c r="CV199" s="41"/>
      <c r="CW199" s="40" t="s">
        <v>1507</v>
      </c>
      <c r="CX199" s="40" t="s">
        <v>578</v>
      </c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</row>
    <row r="200" spans="1:129" x14ac:dyDescent="0.25">
      <c r="A200" s="43" t="s">
        <v>522</v>
      </c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5"/>
      <c r="CU200" s="45"/>
      <c r="CV200" s="45"/>
      <c r="CW200" s="45">
        <v>2772</v>
      </c>
      <c r="CX200" s="45">
        <f>2639+231</f>
        <v>2870</v>
      </c>
      <c r="CY200" s="45"/>
      <c r="CZ200" s="45"/>
      <c r="DA200" s="45"/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4"/>
      <c r="DS200" s="44"/>
      <c r="DT200" s="44"/>
      <c r="DU200" s="44"/>
      <c r="DV200" s="44"/>
      <c r="DW200" s="44"/>
      <c r="DX200" s="44"/>
      <c r="DY200" s="44"/>
    </row>
    <row r="201" spans="1:129" x14ac:dyDescent="0.25">
      <c r="A201" s="46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7"/>
      <c r="DS201" s="47"/>
      <c r="DT201" s="47"/>
      <c r="DU201" s="47"/>
      <c r="DV201" s="47"/>
      <c r="DW201" s="47"/>
      <c r="DX201" s="47"/>
      <c r="DY201" s="47"/>
    </row>
    <row r="202" spans="1:129" x14ac:dyDescent="0.25">
      <c r="A202" s="14" t="s">
        <v>1509</v>
      </c>
      <c r="CT202" s="30"/>
      <c r="CU202" s="30"/>
      <c r="CV202" s="30"/>
      <c r="CW202" s="38" t="s">
        <v>1510</v>
      </c>
      <c r="CX202" s="38" t="s">
        <v>1511</v>
      </c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</row>
    <row r="203" spans="1:129" x14ac:dyDescent="0.25">
      <c r="A203">
        <v>1</v>
      </c>
      <c r="CT203" s="30"/>
      <c r="CU203" s="30"/>
      <c r="CV203" s="30"/>
      <c r="CW203" t="s">
        <v>1124</v>
      </c>
      <c r="CX203" t="s">
        <v>1247</v>
      </c>
    </row>
    <row r="204" spans="1:129" x14ac:dyDescent="0.25">
      <c r="A204">
        <v>2</v>
      </c>
      <c r="CT204" s="30"/>
      <c r="CU204" s="30"/>
      <c r="CV204" s="30"/>
      <c r="CW204" t="s">
        <v>1512</v>
      </c>
      <c r="CX204" t="s">
        <v>1513</v>
      </c>
    </row>
    <row r="205" spans="1:129" x14ac:dyDescent="0.25">
      <c r="A205">
        <v>3</v>
      </c>
      <c r="CT205" s="30"/>
      <c r="CU205" s="30"/>
      <c r="CV205" s="30"/>
      <c r="CW205" t="s">
        <v>1491</v>
      </c>
      <c r="CX205" t="s">
        <v>1514</v>
      </c>
    </row>
    <row r="206" spans="1:129" x14ac:dyDescent="0.25">
      <c r="A206">
        <v>4</v>
      </c>
      <c r="CT206" s="30"/>
      <c r="CU206" s="30"/>
      <c r="CV206" s="30"/>
      <c r="CW206" t="s">
        <v>1515</v>
      </c>
      <c r="CX206" t="s">
        <v>1516</v>
      </c>
    </row>
    <row r="207" spans="1:129" x14ac:dyDescent="0.25">
      <c r="A207" s="9" t="s">
        <v>522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  <c r="CO207" s="31"/>
      <c r="CP207" s="31"/>
      <c r="CQ207" s="31"/>
      <c r="CR207" s="31"/>
      <c r="CS207" s="31"/>
      <c r="CT207" s="10"/>
      <c r="CU207" s="10"/>
      <c r="CV207" s="10"/>
      <c r="CW207" s="10">
        <v>2633</v>
      </c>
      <c r="CX207" s="10">
        <v>2500</v>
      </c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31"/>
      <c r="DS207" s="31"/>
      <c r="DT207" s="31"/>
      <c r="DU207" s="31"/>
      <c r="DV207" s="31"/>
      <c r="DW207" s="31"/>
      <c r="DX207" s="31"/>
      <c r="DY207" s="31"/>
    </row>
    <row r="208" spans="1:129" x14ac:dyDescent="0.25">
      <c r="A208" s="3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13"/>
      <c r="DS208" s="13"/>
      <c r="DT208" s="13"/>
      <c r="DU208" s="13"/>
      <c r="DV208" s="13"/>
      <c r="DW208" s="13"/>
      <c r="DX208" s="13"/>
      <c r="DY208" s="13"/>
    </row>
    <row r="209" spans="1:129" x14ac:dyDescent="0.25">
      <c r="A209" s="39" t="s">
        <v>1517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1"/>
      <c r="CU209" s="41"/>
      <c r="CV209" s="41"/>
      <c r="CW209" s="42" t="s">
        <v>1518</v>
      </c>
      <c r="CX209" s="42" t="s">
        <v>1511</v>
      </c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0"/>
      <c r="DS209" s="40"/>
      <c r="DT209" s="40"/>
      <c r="DU209" s="40"/>
      <c r="DV209" s="40"/>
      <c r="DW209" s="40"/>
      <c r="DX209" s="40"/>
      <c r="DY209" s="40"/>
    </row>
    <row r="210" spans="1:129" x14ac:dyDescent="0.25">
      <c r="A210" s="40">
        <v>1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1"/>
      <c r="CU210" s="41"/>
      <c r="CV210" s="41"/>
      <c r="CW210" s="40" t="s">
        <v>1346</v>
      </c>
      <c r="CX210" s="40" t="s">
        <v>1247</v>
      </c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</row>
    <row r="211" spans="1:129" x14ac:dyDescent="0.25">
      <c r="A211" s="40">
        <v>2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1"/>
      <c r="CU211" s="41"/>
      <c r="CV211" s="41"/>
      <c r="CW211" s="40" t="s">
        <v>1519</v>
      </c>
      <c r="CX211" s="40" t="s">
        <v>1513</v>
      </c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</row>
    <row r="212" spans="1:129" x14ac:dyDescent="0.25">
      <c r="A212" s="40">
        <v>3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1"/>
      <c r="CU212" s="41"/>
      <c r="CV212" s="41"/>
      <c r="CW212" s="40" t="s">
        <v>1355</v>
      </c>
      <c r="CX212" s="40" t="s">
        <v>1514</v>
      </c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</row>
    <row r="213" spans="1:129" x14ac:dyDescent="0.25">
      <c r="A213" s="40">
        <v>4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1"/>
      <c r="CU213" s="41"/>
      <c r="CV213" s="41"/>
      <c r="CW213" s="40" t="s">
        <v>709</v>
      </c>
      <c r="CX213" s="40" t="s">
        <v>1516</v>
      </c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</row>
    <row r="214" spans="1:129" x14ac:dyDescent="0.25">
      <c r="A214" s="43" t="s">
        <v>522</v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5"/>
      <c r="CU214" s="45"/>
      <c r="CV214" s="45"/>
      <c r="CW214" s="45">
        <v>2932</v>
      </c>
      <c r="CX214" s="45">
        <f>2500+546</f>
        <v>3046</v>
      </c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4"/>
      <c r="DS214" s="44"/>
      <c r="DT214" s="44"/>
      <c r="DU214" s="44"/>
      <c r="DV214" s="44"/>
      <c r="DW214" s="44"/>
      <c r="DX214" s="44"/>
      <c r="DY214" s="44"/>
    </row>
    <row r="215" spans="1:129" x14ac:dyDescent="0.25">
      <c r="A215" s="46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7"/>
      <c r="DS215" s="47"/>
      <c r="DT215" s="47"/>
      <c r="DU215" s="47"/>
      <c r="DV215" s="47"/>
      <c r="DW215" s="47"/>
      <c r="DX215" s="47"/>
      <c r="DY215" s="47"/>
    </row>
    <row r="216" spans="1:129" x14ac:dyDescent="0.25">
      <c r="A216" s="14" t="s">
        <v>1520</v>
      </c>
      <c r="CT216" s="30"/>
      <c r="CU216" s="30"/>
      <c r="CV216" s="30"/>
      <c r="CW216" s="38" t="s">
        <v>1521</v>
      </c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</row>
    <row r="217" spans="1:129" x14ac:dyDescent="0.25">
      <c r="A217">
        <v>1</v>
      </c>
      <c r="CT217" s="30"/>
      <c r="CU217" s="30"/>
      <c r="CV217" s="30"/>
      <c r="CW217" t="s">
        <v>1522</v>
      </c>
    </row>
    <row r="218" spans="1:129" x14ac:dyDescent="0.25">
      <c r="A218">
        <v>2</v>
      </c>
      <c r="CT218" s="30"/>
      <c r="CU218" s="30"/>
      <c r="CV218" s="30"/>
      <c r="CW218" t="s">
        <v>1514</v>
      </c>
    </row>
    <row r="219" spans="1:129" x14ac:dyDescent="0.25">
      <c r="A219">
        <v>3</v>
      </c>
      <c r="CT219" s="30"/>
      <c r="CU219" s="30"/>
      <c r="CV219" s="30"/>
      <c r="CW219" t="s">
        <v>1523</v>
      </c>
    </row>
    <row r="220" spans="1:129" x14ac:dyDescent="0.25">
      <c r="A220">
        <v>4</v>
      </c>
      <c r="CT220" s="30"/>
      <c r="CU220" s="30"/>
      <c r="CV220" s="30"/>
      <c r="CW220" t="s">
        <v>1247</v>
      </c>
    </row>
    <row r="221" spans="1:129" x14ac:dyDescent="0.25">
      <c r="A221" s="9" t="s">
        <v>522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  <c r="CO221" s="31"/>
      <c r="CP221" s="31"/>
      <c r="CQ221" s="31"/>
      <c r="CR221" s="31"/>
      <c r="CS221" s="31"/>
      <c r="CT221" s="10"/>
      <c r="CU221" s="10"/>
      <c r="CV221" s="10"/>
      <c r="CW221" s="10">
        <v>2912</v>
      </c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31"/>
      <c r="DS221" s="31"/>
      <c r="DT221" s="31"/>
      <c r="DU221" s="31"/>
      <c r="DV221" s="31"/>
      <c r="DW221" s="31"/>
      <c r="DX221" s="31"/>
      <c r="DY221" s="31"/>
    </row>
    <row r="222" spans="1:129" x14ac:dyDescent="0.25">
      <c r="A222" s="39" t="s">
        <v>1524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1"/>
      <c r="CU222" s="41"/>
      <c r="CV222" s="41"/>
      <c r="CW222" s="49" t="s">
        <v>1521</v>
      </c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0"/>
      <c r="DS222" s="40"/>
      <c r="DT222" s="40"/>
      <c r="DU222" s="40"/>
      <c r="DV222" s="40"/>
      <c r="DW222" s="40"/>
      <c r="DX222" s="40"/>
      <c r="DY222" s="40"/>
    </row>
    <row r="223" spans="1:129" x14ac:dyDescent="0.25">
      <c r="A223" s="40">
        <v>1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1"/>
      <c r="CU223" s="41"/>
      <c r="CV223" s="41"/>
      <c r="CW223" s="40" t="s">
        <v>1522</v>
      </c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</row>
    <row r="224" spans="1:129" x14ac:dyDescent="0.25">
      <c r="A224" s="40">
        <v>2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1"/>
      <c r="CU224" s="41"/>
      <c r="CV224" s="41"/>
      <c r="CW224" s="40" t="s">
        <v>1514</v>
      </c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</row>
    <row r="225" spans="1:129" x14ac:dyDescent="0.25">
      <c r="A225" s="40">
        <v>3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1"/>
      <c r="CU225" s="41"/>
      <c r="CV225" s="41"/>
      <c r="CW225" s="40" t="s">
        <v>1523</v>
      </c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</row>
    <row r="226" spans="1:129" x14ac:dyDescent="0.25">
      <c r="A226" s="40">
        <v>4</v>
      </c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1"/>
      <c r="CU226" s="41"/>
      <c r="CV226" s="41"/>
      <c r="CW226" s="40" t="s">
        <v>1247</v>
      </c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</row>
    <row r="227" spans="1:129" x14ac:dyDescent="0.25">
      <c r="A227" s="43" t="s">
        <v>522</v>
      </c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5"/>
      <c r="CU227" s="45"/>
      <c r="CV227" s="45"/>
      <c r="CW227" s="45">
        <v>2912</v>
      </c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4"/>
      <c r="DS227" s="44"/>
      <c r="DT227" s="44"/>
      <c r="DU227" s="44"/>
      <c r="DV227" s="44"/>
      <c r="DW227" s="44"/>
      <c r="DX227" s="44"/>
      <c r="DY227" s="44"/>
    </row>
    <row r="228" spans="1:129" x14ac:dyDescent="0.25">
      <c r="A228" s="56" t="s">
        <v>1525</v>
      </c>
      <c r="CT228" s="30"/>
      <c r="CU228" s="30"/>
      <c r="CV228" s="30"/>
      <c r="CW228" s="38"/>
      <c r="CX228" s="38" t="s">
        <v>1526</v>
      </c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</row>
    <row r="229" spans="1:129" x14ac:dyDescent="0.25">
      <c r="A229">
        <v>1</v>
      </c>
      <c r="CT229" s="30"/>
      <c r="CU229" s="30"/>
      <c r="CV229" s="30"/>
      <c r="CX229" s="52" t="s">
        <v>1527</v>
      </c>
    </row>
    <row r="230" spans="1:129" x14ac:dyDescent="0.25">
      <c r="A230">
        <v>2</v>
      </c>
      <c r="CT230" s="30"/>
      <c r="CU230" s="30"/>
      <c r="CV230" s="30"/>
      <c r="CX230" s="52" t="s">
        <v>1528</v>
      </c>
    </row>
    <row r="231" spans="1:129" x14ac:dyDescent="0.25">
      <c r="A231">
        <v>3</v>
      </c>
      <c r="CT231" s="30"/>
      <c r="CU231" s="30"/>
      <c r="CV231" s="30"/>
      <c r="CX231" t="s">
        <v>707</v>
      </c>
    </row>
    <row r="232" spans="1:129" x14ac:dyDescent="0.25">
      <c r="A232">
        <v>4</v>
      </c>
      <c r="CT232" s="30"/>
      <c r="CU232" s="30"/>
      <c r="CV232" s="30"/>
      <c r="CX232" t="s">
        <v>1529</v>
      </c>
    </row>
    <row r="233" spans="1:129" x14ac:dyDescent="0.25">
      <c r="A233" s="9" t="s">
        <v>522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10"/>
      <c r="CU233" s="10"/>
      <c r="CV233" s="10"/>
      <c r="CW233" s="10"/>
      <c r="CX233" s="10">
        <v>2507</v>
      </c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31"/>
      <c r="DS233" s="31"/>
      <c r="DT233" s="31"/>
      <c r="DU233" s="31"/>
      <c r="DV233" s="31"/>
      <c r="DW233" s="31"/>
      <c r="DX233" s="31"/>
      <c r="DY233" s="31"/>
    </row>
    <row r="234" spans="1:129" x14ac:dyDescent="0.25">
      <c r="A234" s="3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13"/>
      <c r="DS234" s="13"/>
      <c r="DT234" s="13"/>
      <c r="DU234" s="13"/>
      <c r="DV234" s="13"/>
      <c r="DW234" s="13"/>
      <c r="DX234" s="13"/>
      <c r="DY234" s="13"/>
    </row>
    <row r="235" spans="1:129" x14ac:dyDescent="0.25">
      <c r="A235" s="56" t="s">
        <v>1530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1"/>
      <c r="CU235" s="41"/>
      <c r="CV235" s="41"/>
      <c r="CW235" s="42"/>
      <c r="CX235" s="42" t="s">
        <v>1531</v>
      </c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0"/>
      <c r="DS235" s="40"/>
      <c r="DT235" s="40"/>
      <c r="DU235" s="40"/>
      <c r="DV235" s="40"/>
      <c r="DW235" s="40"/>
      <c r="DX235" s="40"/>
      <c r="DY235" s="40"/>
    </row>
    <row r="236" spans="1:129" x14ac:dyDescent="0.25">
      <c r="A236" s="40">
        <v>1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1"/>
      <c r="CU236" s="41"/>
      <c r="CV236" s="41"/>
      <c r="CW236" s="40"/>
      <c r="CX236" s="40" t="s">
        <v>1532</v>
      </c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</row>
    <row r="237" spans="1:129" x14ac:dyDescent="0.25">
      <c r="A237" s="40">
        <v>2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1"/>
      <c r="CU237" s="41"/>
      <c r="CV237" s="41"/>
      <c r="CW237" s="40"/>
      <c r="CX237" s="52" t="s">
        <v>1533</v>
      </c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</row>
    <row r="238" spans="1:129" x14ac:dyDescent="0.25">
      <c r="A238" s="40">
        <v>3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1"/>
      <c r="CU238" s="41"/>
      <c r="CV238" s="41"/>
      <c r="CW238" s="40"/>
      <c r="CX238" s="52" t="s">
        <v>1528</v>
      </c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</row>
    <row r="239" spans="1:129" x14ac:dyDescent="0.25">
      <c r="A239" s="40">
        <v>4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1"/>
      <c r="CU239" s="41"/>
      <c r="CV239" s="41"/>
      <c r="CW239" s="40"/>
      <c r="CX239" s="40" t="s">
        <v>707</v>
      </c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</row>
    <row r="240" spans="1:129" x14ac:dyDescent="0.25">
      <c r="A240" s="43" t="s">
        <v>522</v>
      </c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5"/>
      <c r="CU240" s="45"/>
      <c r="CV240" s="45"/>
      <c r="CW240" s="45"/>
      <c r="CX240" s="45">
        <v>2891</v>
      </c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4"/>
      <c r="DS240" s="44"/>
      <c r="DT240" s="44"/>
      <c r="DU240" s="44"/>
      <c r="DV240" s="44"/>
      <c r="DW240" s="44"/>
      <c r="DX240" s="44"/>
      <c r="DY240" s="44"/>
    </row>
    <row r="241" spans="1:129" x14ac:dyDescent="0.25">
      <c r="A241" s="46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7"/>
      <c r="DS241" s="47"/>
      <c r="DT241" s="47"/>
      <c r="DU241" s="47"/>
      <c r="DV241" s="47"/>
      <c r="DW241" s="47"/>
      <c r="DX241" s="47"/>
      <c r="DY241" s="47"/>
    </row>
    <row r="242" spans="1:129" x14ac:dyDescent="0.25">
      <c r="A242" s="3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13"/>
      <c r="DS242" s="13"/>
      <c r="DT242" s="13"/>
      <c r="DU242" s="13"/>
      <c r="DV242" s="13"/>
      <c r="DW242" s="13"/>
      <c r="DX242" s="13"/>
      <c r="DY242" s="13"/>
    </row>
    <row r="243" spans="1:129" x14ac:dyDescent="0.25">
      <c r="A243" s="56" t="s">
        <v>1534</v>
      </c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</row>
    <row r="244" spans="1:129" x14ac:dyDescent="0.25">
      <c r="A244" s="14">
        <v>1</v>
      </c>
      <c r="CT244" s="30"/>
      <c r="CU244" s="30"/>
      <c r="CV244" s="30"/>
      <c r="CW244" s="30"/>
      <c r="CX244" s="52" t="s">
        <v>1535</v>
      </c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</row>
    <row r="245" spans="1:129" x14ac:dyDescent="0.25">
      <c r="A245" s="14">
        <v>2</v>
      </c>
      <c r="CT245" s="30"/>
      <c r="CU245" s="30"/>
      <c r="CV245" s="30"/>
      <c r="CW245" s="30"/>
      <c r="CX245" t="s">
        <v>706</v>
      </c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</row>
    <row r="246" spans="1:129" s="31" customFormat="1" x14ac:dyDescent="0.25">
      <c r="A246" s="9" t="s">
        <v>522</v>
      </c>
      <c r="CT246" s="10"/>
      <c r="CU246" s="10"/>
      <c r="CV246" s="10"/>
      <c r="CW246" s="10"/>
      <c r="CX246" s="10">
        <v>1272</v>
      </c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</row>
    <row r="247" spans="1:129" x14ac:dyDescent="0.25">
      <c r="A247" s="14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</row>
    <row r="248" spans="1:129" s="19" customFormat="1" x14ac:dyDescent="0.25">
      <c r="A248" s="57" t="s">
        <v>989</v>
      </c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</row>
    <row r="249" spans="1:129" s="20" customFormat="1" x14ac:dyDescent="0.25">
      <c r="A249" s="23">
        <v>1</v>
      </c>
      <c r="CT249" s="24"/>
      <c r="CU249" s="24"/>
      <c r="CV249" s="24"/>
      <c r="CW249" s="24"/>
      <c r="CX249" s="52" t="s">
        <v>1535</v>
      </c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</row>
    <row r="250" spans="1:129" s="20" customFormat="1" x14ac:dyDescent="0.25">
      <c r="A250" s="23">
        <v>2</v>
      </c>
      <c r="CT250" s="24"/>
      <c r="CU250" s="24"/>
      <c r="CV250" s="24"/>
      <c r="CW250" s="24"/>
      <c r="CX250" s="20" t="s">
        <v>706</v>
      </c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</row>
    <row r="251" spans="1:129" s="20" customFormat="1" x14ac:dyDescent="0.25">
      <c r="A251" s="23" t="s">
        <v>522</v>
      </c>
      <c r="CT251" s="24"/>
      <c r="CU251" s="24"/>
      <c r="CV251" s="24"/>
      <c r="CW251" s="24"/>
      <c r="CX251" s="22">
        <f>1272+165</f>
        <v>1437</v>
      </c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</row>
    <row r="252" spans="1:129" s="37" customFormat="1" x14ac:dyDescent="0.25">
      <c r="A252" s="25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</row>
    <row r="253" spans="1:129" s="7" customFormat="1" x14ac:dyDescent="0.25">
      <c r="A253" s="5" t="s">
        <v>1536</v>
      </c>
    </row>
    <row r="254" spans="1:129" x14ac:dyDescent="0.25">
      <c r="A254">
        <v>1</v>
      </c>
      <c r="CU254" t="s">
        <v>244</v>
      </c>
      <c r="CV254" t="s">
        <v>231</v>
      </c>
    </row>
    <row r="255" spans="1:129" x14ac:dyDescent="0.25">
      <c r="A255" s="9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10">
        <f>715+732+768+656</f>
        <v>2871</v>
      </c>
      <c r="CV255" s="10">
        <f>696+675+782+794</f>
        <v>2947</v>
      </c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31"/>
      <c r="DS255" s="31"/>
      <c r="DT255" s="31"/>
      <c r="DU255" s="31"/>
      <c r="DV255" s="31"/>
      <c r="DW255" s="31"/>
      <c r="DX255" s="31"/>
      <c r="DY255" s="31"/>
    </row>
    <row r="256" spans="1:129" x14ac:dyDescent="0.25">
      <c r="A256" s="39" t="s">
        <v>1537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</row>
    <row r="257" spans="1:129" x14ac:dyDescent="0.25">
      <c r="A257" s="40">
        <v>1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 t="s">
        <v>1168</v>
      </c>
      <c r="CV257" s="40" t="s">
        <v>231</v>
      </c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</row>
    <row r="258" spans="1:129" x14ac:dyDescent="0.25">
      <c r="A258" s="43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5">
        <f>493+573+685+592+344</f>
        <v>2687</v>
      </c>
      <c r="CV258" s="45">
        <f>696+675+782+794</f>
        <v>2947</v>
      </c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4"/>
      <c r="DS258" s="44"/>
      <c r="DT258" s="44"/>
      <c r="DU258" s="44"/>
      <c r="DV258" s="44"/>
      <c r="DW258" s="44"/>
      <c r="DX258" s="44"/>
      <c r="DY258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D04B-F9E5-432F-8D4A-836A7E765020}">
  <sheetPr>
    <tabColor theme="3" tint="0.499984740745262"/>
  </sheetPr>
  <dimension ref="B2:S71"/>
  <sheetViews>
    <sheetView tabSelected="1" workbookViewId="0">
      <selection activeCell="G24" sqref="G24"/>
    </sheetView>
  </sheetViews>
  <sheetFormatPr defaultRowHeight="15" x14ac:dyDescent="0.25"/>
  <cols>
    <col min="3" max="3" width="18" customWidth="1"/>
    <col min="4" max="4" width="22.42578125" customWidth="1"/>
    <col min="5" max="5" width="13.5703125" bestFit="1" customWidth="1"/>
    <col min="6" max="6" width="14.7109375" bestFit="1" customWidth="1"/>
    <col min="7" max="7" width="15.7109375" bestFit="1" customWidth="1"/>
    <col min="12" max="12" width="16.7109375" bestFit="1" customWidth="1"/>
    <col min="13" max="13" width="14.5703125" bestFit="1" customWidth="1"/>
    <col min="16" max="16" width="15.7109375" bestFit="1" customWidth="1"/>
    <col min="17" max="17" width="16" bestFit="1" customWidth="1"/>
  </cols>
  <sheetData>
    <row r="2" spans="2:19" x14ac:dyDescent="0.25">
      <c r="B2" s="14"/>
      <c r="C2" s="98" t="s">
        <v>1538</v>
      </c>
      <c r="D2" s="104"/>
      <c r="E2" s="104"/>
      <c r="F2" s="104"/>
      <c r="G2" s="99"/>
      <c r="L2" s="65" t="s">
        <v>1642</v>
      </c>
      <c r="M2" s="65" t="s">
        <v>1644</v>
      </c>
      <c r="P2" s="62" t="s">
        <v>1642</v>
      </c>
      <c r="Q2" s="62" t="s">
        <v>1643</v>
      </c>
      <c r="S2" s="88" t="s">
        <v>2306</v>
      </c>
    </row>
    <row r="3" spans="2:19" x14ac:dyDescent="0.25">
      <c r="B3" s="14"/>
      <c r="C3" s="14" t="s">
        <v>1576</v>
      </c>
      <c r="D3" s="14" t="s">
        <v>1577</v>
      </c>
      <c r="E3" s="14" t="s">
        <v>1578</v>
      </c>
      <c r="F3" s="14" t="s">
        <v>1579</v>
      </c>
      <c r="G3" s="14" t="s">
        <v>1580</v>
      </c>
      <c r="H3" s="14" t="s">
        <v>1581</v>
      </c>
      <c r="L3" t="s">
        <v>1647</v>
      </c>
      <c r="M3">
        <v>26</v>
      </c>
      <c r="P3" t="s">
        <v>1647</v>
      </c>
      <c r="Q3">
        <v>24</v>
      </c>
    </row>
    <row r="4" spans="2:19" x14ac:dyDescent="0.25">
      <c r="B4" s="67">
        <v>2025</v>
      </c>
      <c r="C4" s="68" t="s">
        <v>245</v>
      </c>
      <c r="D4" s="68" t="s">
        <v>330</v>
      </c>
      <c r="E4" s="68" t="s">
        <v>399</v>
      </c>
      <c r="F4" s="68" t="s">
        <v>469</v>
      </c>
      <c r="G4" s="68" t="s">
        <v>467</v>
      </c>
      <c r="H4" s="69">
        <v>3745</v>
      </c>
      <c r="L4" t="s">
        <v>1650</v>
      </c>
      <c r="M4">
        <v>20</v>
      </c>
      <c r="P4" t="s">
        <v>1650</v>
      </c>
      <c r="Q4">
        <v>20</v>
      </c>
    </row>
    <row r="5" spans="2:19" x14ac:dyDescent="0.25">
      <c r="B5" s="14">
        <v>2021</v>
      </c>
      <c r="C5" s="31" t="s">
        <v>247</v>
      </c>
      <c r="D5" s="31" t="s">
        <v>235</v>
      </c>
      <c r="E5" s="31" t="s">
        <v>400</v>
      </c>
      <c r="F5" s="31" t="s">
        <v>468</v>
      </c>
      <c r="G5" s="31" t="s">
        <v>467</v>
      </c>
      <c r="H5" s="10">
        <v>3686</v>
      </c>
      <c r="L5" t="s">
        <v>245</v>
      </c>
      <c r="M5">
        <v>20</v>
      </c>
      <c r="P5" t="s">
        <v>1658</v>
      </c>
      <c r="Q5">
        <v>20</v>
      </c>
    </row>
    <row r="6" spans="2:19" x14ac:dyDescent="0.25">
      <c r="B6" s="14">
        <v>2018</v>
      </c>
      <c r="C6" s="31" t="s">
        <v>245</v>
      </c>
      <c r="D6" s="31" t="s">
        <v>327</v>
      </c>
      <c r="E6" s="31" t="s">
        <v>399</v>
      </c>
      <c r="F6" s="31" t="s">
        <v>467</v>
      </c>
      <c r="G6" s="31" t="s">
        <v>311</v>
      </c>
      <c r="H6" s="10">
        <v>3677</v>
      </c>
      <c r="L6" t="s">
        <v>1655</v>
      </c>
      <c r="M6">
        <v>20</v>
      </c>
      <c r="P6" t="s">
        <v>245</v>
      </c>
      <c r="Q6">
        <v>19</v>
      </c>
    </row>
    <row r="7" spans="2:19" x14ac:dyDescent="0.25">
      <c r="B7" s="14">
        <v>2008</v>
      </c>
      <c r="C7" s="31" t="s">
        <v>238</v>
      </c>
      <c r="D7" s="31" t="s">
        <v>321</v>
      </c>
      <c r="E7" s="31" t="s">
        <v>393</v>
      </c>
      <c r="F7" s="31" t="s">
        <v>460</v>
      </c>
      <c r="G7" s="31" t="s">
        <v>1635</v>
      </c>
      <c r="H7" s="10">
        <v>3635</v>
      </c>
      <c r="L7" t="s">
        <v>1658</v>
      </c>
      <c r="M7">
        <v>20</v>
      </c>
      <c r="P7" t="s">
        <v>468</v>
      </c>
      <c r="Q7">
        <v>18</v>
      </c>
    </row>
    <row r="8" spans="2:19" x14ac:dyDescent="0.25">
      <c r="B8" s="14">
        <v>2005</v>
      </c>
      <c r="C8" s="31" t="s">
        <v>235</v>
      </c>
      <c r="D8" s="31" t="s">
        <v>319</v>
      </c>
      <c r="E8" s="31" t="s">
        <v>391</v>
      </c>
      <c r="F8" s="31" t="s">
        <v>232</v>
      </c>
      <c r="G8" s="31" t="s">
        <v>311</v>
      </c>
      <c r="H8" s="10">
        <v>3625</v>
      </c>
      <c r="L8" t="s">
        <v>468</v>
      </c>
      <c r="M8">
        <v>18</v>
      </c>
      <c r="P8" t="s">
        <v>1655</v>
      </c>
      <c r="Q8">
        <v>18</v>
      </c>
    </row>
    <row r="9" spans="2:19" x14ac:dyDescent="0.25">
      <c r="L9" t="s">
        <v>1663</v>
      </c>
      <c r="M9">
        <v>18</v>
      </c>
      <c r="P9" t="s">
        <v>1663</v>
      </c>
      <c r="Q9">
        <v>18</v>
      </c>
    </row>
    <row r="10" spans="2:19" x14ac:dyDescent="0.25">
      <c r="L10" t="s">
        <v>1665</v>
      </c>
      <c r="M10">
        <v>16</v>
      </c>
      <c r="P10" t="s">
        <v>1665</v>
      </c>
      <c r="Q10">
        <v>15</v>
      </c>
    </row>
    <row r="11" spans="2:19" x14ac:dyDescent="0.25">
      <c r="L11" t="s">
        <v>1667</v>
      </c>
      <c r="M11">
        <v>13</v>
      </c>
      <c r="P11" t="s">
        <v>1667</v>
      </c>
      <c r="Q11">
        <v>13</v>
      </c>
    </row>
    <row r="12" spans="2:19" x14ac:dyDescent="0.25">
      <c r="C12" s="98" t="s">
        <v>1539</v>
      </c>
      <c r="D12" s="99"/>
      <c r="L12" t="s">
        <v>1668</v>
      </c>
      <c r="M12">
        <v>13</v>
      </c>
      <c r="P12" t="s">
        <v>1668</v>
      </c>
      <c r="Q12">
        <v>13</v>
      </c>
    </row>
    <row r="13" spans="2:19" x14ac:dyDescent="0.25">
      <c r="C13" s="30" t="s">
        <v>1582</v>
      </c>
      <c r="D13" s="30" t="s">
        <v>1583</v>
      </c>
      <c r="E13" s="14" t="s">
        <v>1581</v>
      </c>
      <c r="L13" t="s">
        <v>1669</v>
      </c>
      <c r="M13">
        <v>11</v>
      </c>
      <c r="P13" t="s">
        <v>1669</v>
      </c>
      <c r="Q13">
        <v>11</v>
      </c>
    </row>
    <row r="14" spans="2:19" x14ac:dyDescent="0.25">
      <c r="B14" s="67">
        <v>2008</v>
      </c>
      <c r="C14" s="68" t="s">
        <v>223</v>
      </c>
      <c r="D14" s="68" t="s">
        <v>462</v>
      </c>
      <c r="E14" s="69">
        <v>1572</v>
      </c>
      <c r="L14" t="s">
        <v>1670</v>
      </c>
      <c r="M14">
        <v>11</v>
      </c>
      <c r="P14" t="s">
        <v>247</v>
      </c>
      <c r="Q14">
        <v>11</v>
      </c>
    </row>
    <row r="15" spans="2:19" x14ac:dyDescent="0.25">
      <c r="B15" s="14">
        <v>2019</v>
      </c>
      <c r="C15" s="31" t="s">
        <v>245</v>
      </c>
      <c r="D15" s="31" t="s">
        <v>467</v>
      </c>
      <c r="E15" s="10">
        <v>1556</v>
      </c>
      <c r="L15" t="s">
        <v>247</v>
      </c>
      <c r="M15">
        <v>11</v>
      </c>
      <c r="P15" t="s">
        <v>205</v>
      </c>
      <c r="Q15">
        <v>10</v>
      </c>
    </row>
    <row r="16" spans="2:19" x14ac:dyDescent="0.25">
      <c r="B16" s="14">
        <v>2018</v>
      </c>
      <c r="C16" s="31" t="s">
        <v>586</v>
      </c>
      <c r="D16" s="31" t="s">
        <v>236</v>
      </c>
      <c r="E16" s="10">
        <v>1550</v>
      </c>
      <c r="L16" t="s">
        <v>205</v>
      </c>
      <c r="M16">
        <v>10</v>
      </c>
      <c r="P16" t="s">
        <v>1670</v>
      </c>
      <c r="Q16">
        <v>10</v>
      </c>
    </row>
    <row r="17" spans="2:17" x14ac:dyDescent="0.25">
      <c r="L17" t="s">
        <v>475</v>
      </c>
      <c r="M17">
        <v>10</v>
      </c>
      <c r="P17" t="s">
        <v>475</v>
      </c>
      <c r="Q17">
        <v>10</v>
      </c>
    </row>
    <row r="20" spans="2:17" x14ac:dyDescent="0.25">
      <c r="C20" s="98" t="s">
        <v>1540</v>
      </c>
      <c r="D20" s="99"/>
    </row>
    <row r="21" spans="2:17" x14ac:dyDescent="0.25">
      <c r="D21" s="30" t="s">
        <v>1584</v>
      </c>
      <c r="E21" s="14" t="s">
        <v>1581</v>
      </c>
    </row>
    <row r="22" spans="2:17" x14ac:dyDescent="0.25">
      <c r="B22" s="67">
        <v>2006</v>
      </c>
      <c r="C22" s="68"/>
      <c r="D22" s="68" t="s">
        <v>587</v>
      </c>
      <c r="E22" s="69">
        <v>825</v>
      </c>
      <c r="L22" t="s">
        <v>2307</v>
      </c>
      <c r="M22" t="s">
        <v>2308</v>
      </c>
    </row>
    <row r="23" spans="2:17" x14ac:dyDescent="0.25">
      <c r="B23" s="14">
        <v>2005</v>
      </c>
      <c r="C23" s="31"/>
      <c r="D23" s="31" t="s">
        <v>705</v>
      </c>
      <c r="E23" s="10">
        <v>824</v>
      </c>
    </row>
    <row r="24" spans="2:17" x14ac:dyDescent="0.25">
      <c r="B24" s="14">
        <v>2019</v>
      </c>
      <c r="C24" s="31"/>
      <c r="D24" s="31" t="s">
        <v>714</v>
      </c>
      <c r="E24" s="10">
        <v>823</v>
      </c>
      <c r="L24" t="s">
        <v>2309</v>
      </c>
    </row>
    <row r="25" spans="2:17" x14ac:dyDescent="0.25">
      <c r="L25" t="s">
        <v>2310</v>
      </c>
    </row>
    <row r="26" spans="2:17" x14ac:dyDescent="0.25">
      <c r="L26" t="s">
        <v>2311</v>
      </c>
    </row>
    <row r="27" spans="2:17" x14ac:dyDescent="0.25">
      <c r="L27" t="s">
        <v>2312</v>
      </c>
    </row>
    <row r="28" spans="2:17" x14ac:dyDescent="0.25">
      <c r="C28" s="98" t="s">
        <v>1541</v>
      </c>
      <c r="D28" s="99"/>
      <c r="E28" s="70" t="s">
        <v>1581</v>
      </c>
    </row>
    <row r="29" spans="2:17" x14ac:dyDescent="0.25">
      <c r="B29" s="67">
        <v>2019</v>
      </c>
      <c r="C29" s="71"/>
      <c r="D29" s="71" t="s">
        <v>468</v>
      </c>
      <c r="E29" s="72">
        <v>2404</v>
      </c>
    </row>
    <row r="30" spans="2:17" x14ac:dyDescent="0.25">
      <c r="B30" s="14">
        <v>2025</v>
      </c>
      <c r="C30" s="31"/>
      <c r="D30" s="31" t="s">
        <v>245</v>
      </c>
      <c r="E30" s="10">
        <v>2354</v>
      </c>
      <c r="L30" t="s">
        <v>2313</v>
      </c>
    </row>
    <row r="31" spans="2:17" x14ac:dyDescent="0.25">
      <c r="B31" s="14">
        <v>2006</v>
      </c>
      <c r="C31" s="31"/>
      <c r="D31" s="31" t="s">
        <v>638</v>
      </c>
      <c r="E31" s="10">
        <v>2352</v>
      </c>
      <c r="L31" t="s">
        <v>2314</v>
      </c>
    </row>
    <row r="34" spans="2:13" x14ac:dyDescent="0.25">
      <c r="C34" s="98" t="s">
        <v>1542</v>
      </c>
      <c r="D34" s="104"/>
      <c r="E34" s="104"/>
      <c r="F34" s="104"/>
      <c r="G34" s="99"/>
    </row>
    <row r="35" spans="2:13" x14ac:dyDescent="0.25">
      <c r="C35" s="23" t="s">
        <v>1576</v>
      </c>
      <c r="D35" s="23" t="s">
        <v>1577</v>
      </c>
      <c r="E35" s="23" t="s">
        <v>1578</v>
      </c>
      <c r="F35" s="23" t="s">
        <v>1579</v>
      </c>
      <c r="G35" s="23" t="s">
        <v>1580</v>
      </c>
      <c r="H35" s="23" t="s">
        <v>1581</v>
      </c>
    </row>
    <row r="36" spans="2:13" x14ac:dyDescent="0.25">
      <c r="B36" s="67">
        <v>2025</v>
      </c>
      <c r="C36" s="68" t="s">
        <v>245</v>
      </c>
      <c r="D36" s="68" t="s">
        <v>330</v>
      </c>
      <c r="E36" s="68" t="s">
        <v>399</v>
      </c>
      <c r="F36" s="68" t="s">
        <v>469</v>
      </c>
      <c r="G36" s="68" t="s">
        <v>467</v>
      </c>
      <c r="H36" s="69">
        <v>3763</v>
      </c>
    </row>
    <row r="37" spans="2:13" x14ac:dyDescent="0.25">
      <c r="B37" s="14">
        <v>2021</v>
      </c>
      <c r="C37" s="29" t="s">
        <v>247</v>
      </c>
      <c r="D37" s="29" t="s">
        <v>235</v>
      </c>
      <c r="E37" s="29" t="s">
        <v>400</v>
      </c>
      <c r="F37" s="29" t="s">
        <v>468</v>
      </c>
      <c r="G37" s="29" t="s">
        <v>467</v>
      </c>
      <c r="H37" s="22">
        <v>3696</v>
      </c>
    </row>
    <row r="38" spans="2:13" x14ac:dyDescent="0.25">
      <c r="B38" s="14">
        <v>2018</v>
      </c>
      <c r="C38" s="29" t="s">
        <v>245</v>
      </c>
      <c r="D38" s="29" t="s">
        <v>327</v>
      </c>
      <c r="E38" s="29" t="s">
        <v>399</v>
      </c>
      <c r="F38" s="29" t="s">
        <v>467</v>
      </c>
      <c r="G38" s="29" t="s">
        <v>311</v>
      </c>
      <c r="H38" s="22">
        <v>3677</v>
      </c>
    </row>
    <row r="39" spans="2:13" x14ac:dyDescent="0.25">
      <c r="B39" s="14">
        <v>2005</v>
      </c>
      <c r="C39" s="29" t="s">
        <v>235</v>
      </c>
      <c r="D39" s="29" t="s">
        <v>319</v>
      </c>
      <c r="E39" s="29" t="s">
        <v>391</v>
      </c>
      <c r="F39" s="29" t="s">
        <v>232</v>
      </c>
      <c r="G39" s="29" t="s">
        <v>311</v>
      </c>
      <c r="H39" s="22">
        <v>3625</v>
      </c>
    </row>
    <row r="40" spans="2:13" x14ac:dyDescent="0.25">
      <c r="B40" s="14">
        <v>2023</v>
      </c>
      <c r="C40" s="29" t="s">
        <v>247</v>
      </c>
      <c r="D40" s="29" t="s">
        <v>235</v>
      </c>
      <c r="E40" s="29" t="s">
        <v>400</v>
      </c>
      <c r="F40" s="29" t="s">
        <v>468</v>
      </c>
      <c r="G40" s="29" t="s">
        <v>467</v>
      </c>
      <c r="H40" s="22">
        <v>3607</v>
      </c>
      <c r="L40" t="s">
        <v>2315</v>
      </c>
    </row>
    <row r="41" spans="2:13" x14ac:dyDescent="0.25">
      <c r="L41" t="s">
        <v>2316</v>
      </c>
    </row>
    <row r="42" spans="2:13" x14ac:dyDescent="0.25">
      <c r="L42" t="s">
        <v>2317</v>
      </c>
    </row>
    <row r="44" spans="2:13" x14ac:dyDescent="0.25">
      <c r="C44" s="98" t="s">
        <v>2318</v>
      </c>
      <c r="D44" s="104"/>
      <c r="E44" s="73"/>
      <c r="L44" t="s">
        <v>2319</v>
      </c>
    </row>
    <row r="45" spans="2:13" x14ac:dyDescent="0.25">
      <c r="C45" s="30" t="s">
        <v>1582</v>
      </c>
      <c r="D45" s="30" t="s">
        <v>1583</v>
      </c>
      <c r="E45" s="14" t="s">
        <v>1581</v>
      </c>
      <c r="L45" t="s">
        <v>2320</v>
      </c>
    </row>
    <row r="46" spans="2:13" x14ac:dyDescent="0.25">
      <c r="B46" s="67">
        <v>2014</v>
      </c>
      <c r="C46" s="68" t="s">
        <v>1038</v>
      </c>
      <c r="D46" s="68" t="s">
        <v>1087</v>
      </c>
      <c r="E46" s="69">
        <v>1624</v>
      </c>
      <c r="L46" t="s">
        <v>2321</v>
      </c>
      <c r="M46">
        <v>600</v>
      </c>
    </row>
    <row r="47" spans="2:13" x14ac:dyDescent="0.25">
      <c r="B47" s="14">
        <v>2025</v>
      </c>
      <c r="C47" s="29" t="s">
        <v>713</v>
      </c>
      <c r="D47" s="29" t="s">
        <v>521</v>
      </c>
      <c r="E47" s="22">
        <v>1598</v>
      </c>
      <c r="L47" t="s">
        <v>2322</v>
      </c>
      <c r="M47">
        <v>552</v>
      </c>
    </row>
    <row r="48" spans="2:13" x14ac:dyDescent="0.25">
      <c r="B48" s="14">
        <v>1994</v>
      </c>
      <c r="C48" s="29" t="s">
        <v>1026</v>
      </c>
      <c r="D48" s="29" t="s">
        <v>1077</v>
      </c>
      <c r="E48" s="22">
        <v>1581</v>
      </c>
      <c r="L48" t="s">
        <v>2323</v>
      </c>
      <c r="M48">
        <f>152+201+236</f>
        <v>589</v>
      </c>
    </row>
    <row r="49" spans="2:16" x14ac:dyDescent="0.25">
      <c r="L49" t="s">
        <v>2324</v>
      </c>
      <c r="M49">
        <f>167+211+179</f>
        <v>557</v>
      </c>
    </row>
    <row r="50" spans="2:16" x14ac:dyDescent="0.25">
      <c r="L50" t="s">
        <v>2325</v>
      </c>
      <c r="M50">
        <f>137+180+176</f>
        <v>493</v>
      </c>
    </row>
    <row r="51" spans="2:16" x14ac:dyDescent="0.25">
      <c r="M51">
        <f>SUM(M46:M50)</f>
        <v>2791</v>
      </c>
    </row>
    <row r="52" spans="2:16" x14ac:dyDescent="0.25">
      <c r="C52" s="98" t="s">
        <v>2326</v>
      </c>
      <c r="D52" s="99"/>
      <c r="L52" t="s">
        <v>2327</v>
      </c>
    </row>
    <row r="53" spans="2:16" x14ac:dyDescent="0.25">
      <c r="C53" s="30" t="s">
        <v>1582</v>
      </c>
      <c r="D53" s="30" t="s">
        <v>1583</v>
      </c>
      <c r="E53" s="14" t="s">
        <v>1581</v>
      </c>
      <c r="L53" t="s">
        <v>2323</v>
      </c>
      <c r="M53">
        <v>665</v>
      </c>
    </row>
    <row r="54" spans="2:16" x14ac:dyDescent="0.25">
      <c r="B54" s="67">
        <v>1996</v>
      </c>
      <c r="C54" s="68"/>
      <c r="D54" s="68" t="s">
        <v>702</v>
      </c>
      <c r="E54" s="69">
        <v>863</v>
      </c>
      <c r="L54" t="s">
        <v>2328</v>
      </c>
      <c r="M54">
        <v>621</v>
      </c>
    </row>
    <row r="55" spans="2:16" x14ac:dyDescent="0.25">
      <c r="B55" s="14">
        <v>2000</v>
      </c>
      <c r="C55" s="29"/>
      <c r="D55" s="29" t="s">
        <v>1123</v>
      </c>
      <c r="E55" s="22">
        <v>858</v>
      </c>
      <c r="M55">
        <f>SUM(M53:M54)</f>
        <v>1286</v>
      </c>
    </row>
    <row r="56" spans="2:16" x14ac:dyDescent="0.25">
      <c r="B56" s="14">
        <v>2019</v>
      </c>
      <c r="C56" s="29"/>
      <c r="D56" s="29" t="s">
        <v>1133</v>
      </c>
      <c r="E56" s="22">
        <v>853</v>
      </c>
    </row>
    <row r="57" spans="2:16" x14ac:dyDescent="0.25">
      <c r="L57" t="s">
        <v>2329</v>
      </c>
      <c r="M57">
        <f>221+247+148</f>
        <v>616</v>
      </c>
    </row>
    <row r="59" spans="2:16" x14ac:dyDescent="0.25">
      <c r="L59" t="s">
        <v>2330</v>
      </c>
    </row>
    <row r="60" spans="2:16" x14ac:dyDescent="0.25">
      <c r="C60" s="98" t="s">
        <v>2331</v>
      </c>
      <c r="D60" s="99"/>
    </row>
    <row r="61" spans="2:16" x14ac:dyDescent="0.25">
      <c r="C61" s="29"/>
      <c r="D61" s="21" t="s">
        <v>1587</v>
      </c>
      <c r="E61" s="21" t="s">
        <v>1581</v>
      </c>
    </row>
    <row r="62" spans="2:16" x14ac:dyDescent="0.25">
      <c r="B62" s="67">
        <v>1998</v>
      </c>
      <c r="C62" s="68"/>
      <c r="D62" s="68" t="s">
        <v>1167</v>
      </c>
      <c r="E62" s="69">
        <v>2467</v>
      </c>
      <c r="L62" t="s">
        <v>2332</v>
      </c>
      <c r="M62" t="s">
        <v>2333</v>
      </c>
    </row>
    <row r="63" spans="2:16" x14ac:dyDescent="0.25">
      <c r="B63" s="14">
        <v>2023</v>
      </c>
      <c r="C63" s="29"/>
      <c r="D63" s="29" t="s">
        <v>716</v>
      </c>
      <c r="E63" s="22">
        <v>2455</v>
      </c>
      <c r="P63" t="s">
        <v>2327</v>
      </c>
    </row>
    <row r="64" spans="2:16" x14ac:dyDescent="0.25">
      <c r="B64" s="14">
        <v>2019</v>
      </c>
      <c r="C64" s="29"/>
      <c r="D64" s="29" t="s">
        <v>468</v>
      </c>
      <c r="E64" s="22">
        <v>2404</v>
      </c>
      <c r="L64" t="s">
        <v>1584</v>
      </c>
      <c r="P64" t="s">
        <v>2334</v>
      </c>
    </row>
    <row r="65" spans="12:16" x14ac:dyDescent="0.25">
      <c r="L65" t="s">
        <v>2335</v>
      </c>
      <c r="M65">
        <v>1892</v>
      </c>
      <c r="P65" t="s">
        <v>2336</v>
      </c>
    </row>
    <row r="69" spans="12:16" x14ac:dyDescent="0.25">
      <c r="L69" t="s">
        <v>2337</v>
      </c>
      <c r="N69" t="s">
        <v>2338</v>
      </c>
    </row>
    <row r="71" spans="12:16" x14ac:dyDescent="0.25">
      <c r="L71" t="s">
        <v>2339</v>
      </c>
    </row>
  </sheetData>
  <mergeCells count="8">
    <mergeCell ref="C60:D60"/>
    <mergeCell ref="C20:D20"/>
    <mergeCell ref="C28:D28"/>
    <mergeCell ref="C2:G2"/>
    <mergeCell ref="C12:D12"/>
    <mergeCell ref="C34:G34"/>
    <mergeCell ref="C44:D44"/>
    <mergeCell ref="C52:D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66BD-62F4-42C2-950A-B0BFB6A35E11}">
  <sheetPr>
    <tabColor theme="8" tint="0.79998168889431442"/>
  </sheetPr>
  <dimension ref="A1:DF23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Z3" sqref="BZ3"/>
    </sheetView>
  </sheetViews>
  <sheetFormatPr defaultRowHeight="15" x14ac:dyDescent="0.25"/>
  <cols>
    <col min="1" max="1" width="27.140625" bestFit="1" customWidth="1"/>
    <col min="2" max="110" width="26.7109375" customWidth="1"/>
  </cols>
  <sheetData>
    <row r="1" spans="1:110" ht="15.75" x14ac:dyDescent="0.25">
      <c r="A1" s="1"/>
      <c r="B1" s="2">
        <v>1922</v>
      </c>
      <c r="C1" s="2">
        <v>1923</v>
      </c>
      <c r="D1" s="2">
        <v>1924</v>
      </c>
      <c r="E1" s="2">
        <v>1925</v>
      </c>
      <c r="F1" s="2">
        <v>1926</v>
      </c>
      <c r="G1" s="2">
        <v>1927</v>
      </c>
      <c r="H1" s="2">
        <v>1928</v>
      </c>
      <c r="I1" s="2">
        <v>1929</v>
      </c>
      <c r="J1" s="2">
        <v>1930</v>
      </c>
      <c r="K1" s="2">
        <v>1931</v>
      </c>
      <c r="L1" s="2">
        <v>1932</v>
      </c>
      <c r="M1" s="2">
        <v>1933</v>
      </c>
      <c r="N1" s="2">
        <v>1934</v>
      </c>
      <c r="O1" s="2">
        <v>1935</v>
      </c>
      <c r="P1" s="2">
        <v>1936</v>
      </c>
      <c r="Q1" s="2">
        <v>1937</v>
      </c>
      <c r="R1" s="2">
        <v>1938</v>
      </c>
      <c r="S1" s="2">
        <v>1939</v>
      </c>
      <c r="T1" s="2">
        <v>1940</v>
      </c>
      <c r="U1" s="2">
        <v>1941</v>
      </c>
      <c r="V1" s="2">
        <v>1942</v>
      </c>
      <c r="W1" s="2">
        <v>1943</v>
      </c>
      <c r="X1" s="2">
        <v>1944</v>
      </c>
      <c r="Y1" s="2">
        <v>1945</v>
      </c>
      <c r="Z1" s="2">
        <v>1946</v>
      </c>
      <c r="AA1" s="2">
        <v>1947</v>
      </c>
      <c r="AB1" s="2">
        <v>1948</v>
      </c>
      <c r="AC1" s="2">
        <v>1949</v>
      </c>
      <c r="AD1" s="2">
        <v>1950</v>
      </c>
      <c r="AE1" s="2">
        <v>1951</v>
      </c>
      <c r="AF1" s="2">
        <v>1952</v>
      </c>
      <c r="AG1" s="2">
        <v>1953</v>
      </c>
      <c r="AH1" s="2">
        <v>1954</v>
      </c>
      <c r="AI1" s="2">
        <v>1955</v>
      </c>
      <c r="AJ1" s="2">
        <v>1956</v>
      </c>
      <c r="AK1" s="2">
        <v>1957</v>
      </c>
      <c r="AL1" s="2">
        <v>1958</v>
      </c>
      <c r="AM1" s="2">
        <v>1959</v>
      </c>
      <c r="AN1" s="2">
        <v>1960</v>
      </c>
      <c r="AO1" s="2">
        <v>1961</v>
      </c>
      <c r="AP1" s="2">
        <v>1962</v>
      </c>
      <c r="AQ1" s="2">
        <v>1963</v>
      </c>
      <c r="AR1" s="2">
        <v>1964</v>
      </c>
      <c r="AS1" s="2">
        <v>1965</v>
      </c>
      <c r="AT1" s="2">
        <v>1966</v>
      </c>
      <c r="AU1" s="2">
        <v>1967</v>
      </c>
      <c r="AV1" s="2">
        <v>1968</v>
      </c>
      <c r="AW1" s="2">
        <v>1969</v>
      </c>
      <c r="AX1" s="2">
        <v>1970</v>
      </c>
      <c r="AY1" s="2">
        <v>1971</v>
      </c>
      <c r="AZ1" s="2">
        <v>1972</v>
      </c>
      <c r="BA1" s="2">
        <v>1973</v>
      </c>
      <c r="BB1" s="2">
        <v>1974</v>
      </c>
      <c r="BC1" s="2">
        <v>1975</v>
      </c>
      <c r="BD1" s="2">
        <v>1976</v>
      </c>
      <c r="BE1" s="2">
        <v>1977</v>
      </c>
      <c r="BF1" s="2">
        <v>1978</v>
      </c>
      <c r="BG1" s="2">
        <v>1979</v>
      </c>
      <c r="BH1" s="2">
        <v>1980</v>
      </c>
      <c r="BI1" s="2">
        <v>1981</v>
      </c>
      <c r="BJ1" s="2">
        <v>1982</v>
      </c>
      <c r="BK1" s="2">
        <v>1983</v>
      </c>
      <c r="BL1" s="2">
        <v>1984</v>
      </c>
      <c r="BM1" s="2">
        <v>1985</v>
      </c>
      <c r="BN1" s="2">
        <v>1986</v>
      </c>
      <c r="BO1" s="2">
        <v>1987</v>
      </c>
      <c r="BP1" s="2">
        <v>1988</v>
      </c>
      <c r="BQ1" s="2">
        <v>1989</v>
      </c>
      <c r="BR1" s="2">
        <v>1990</v>
      </c>
      <c r="BS1" s="2">
        <v>1991</v>
      </c>
      <c r="BT1" s="2">
        <v>1992</v>
      </c>
      <c r="BU1" s="2">
        <v>1993</v>
      </c>
      <c r="BV1" s="2">
        <v>1994</v>
      </c>
      <c r="BW1" s="2">
        <v>1995</v>
      </c>
      <c r="BX1" s="2">
        <v>1996</v>
      </c>
      <c r="BY1" s="2">
        <v>1997</v>
      </c>
      <c r="BZ1" s="2">
        <v>1998</v>
      </c>
      <c r="CA1" s="2">
        <v>1999</v>
      </c>
      <c r="CB1" s="2">
        <v>2000</v>
      </c>
      <c r="CC1" s="2">
        <v>2001</v>
      </c>
      <c r="CD1" s="2">
        <v>2002</v>
      </c>
      <c r="CE1" s="2">
        <v>2003</v>
      </c>
      <c r="CF1" s="2">
        <v>2004</v>
      </c>
      <c r="CG1" s="2">
        <v>2005</v>
      </c>
      <c r="CH1" s="2">
        <v>2006</v>
      </c>
      <c r="CI1" s="2">
        <v>2007</v>
      </c>
      <c r="CJ1" s="2">
        <v>2008</v>
      </c>
      <c r="CK1" s="2">
        <v>2009</v>
      </c>
      <c r="CL1" s="2">
        <v>2010</v>
      </c>
      <c r="CM1" s="2">
        <v>2011</v>
      </c>
      <c r="CN1" s="2">
        <v>2012</v>
      </c>
      <c r="CO1" s="2">
        <v>2013</v>
      </c>
      <c r="CP1" s="2">
        <v>2014</v>
      </c>
      <c r="CQ1" s="2">
        <v>2015</v>
      </c>
      <c r="CR1" s="2">
        <v>2016</v>
      </c>
      <c r="CS1" s="2">
        <v>2017</v>
      </c>
      <c r="CT1" s="2">
        <v>2018</v>
      </c>
      <c r="CU1" s="2">
        <v>2019</v>
      </c>
      <c r="CV1" s="2">
        <v>2020</v>
      </c>
      <c r="CW1" s="2">
        <v>2021</v>
      </c>
      <c r="CX1" s="2">
        <v>2022</v>
      </c>
      <c r="CY1" s="2">
        <v>2023</v>
      </c>
      <c r="CZ1" s="2">
        <v>2024</v>
      </c>
      <c r="DA1" s="2">
        <v>2025</v>
      </c>
      <c r="DB1" s="2">
        <v>2026</v>
      </c>
      <c r="DC1" s="2">
        <v>2027</v>
      </c>
      <c r="DD1" s="2">
        <v>2028</v>
      </c>
      <c r="DE1" s="2">
        <v>2029</v>
      </c>
      <c r="DF1" s="2">
        <v>2030</v>
      </c>
    </row>
    <row r="2" spans="1:110" s="15" customFormat="1" x14ac:dyDescent="0.25">
      <c r="B2" s="15" t="s">
        <v>2340</v>
      </c>
      <c r="C2" s="15" t="s">
        <v>7</v>
      </c>
      <c r="D2" s="15" t="s">
        <v>7</v>
      </c>
      <c r="E2" s="15" t="s">
        <v>7</v>
      </c>
      <c r="F2" s="15" t="s">
        <v>7</v>
      </c>
      <c r="G2" s="15" t="s">
        <v>7</v>
      </c>
      <c r="H2" s="15" t="s">
        <v>7</v>
      </c>
      <c r="I2" s="15" t="s">
        <v>2341</v>
      </c>
      <c r="J2" s="15" t="s">
        <v>2341</v>
      </c>
      <c r="K2" s="15" t="s">
        <v>2342</v>
      </c>
      <c r="L2" s="15" t="s">
        <v>2343</v>
      </c>
      <c r="M2" s="15" t="s">
        <v>2344</v>
      </c>
      <c r="N2" s="15" t="s">
        <v>2343</v>
      </c>
      <c r="O2" s="15" t="s">
        <v>2345</v>
      </c>
      <c r="P2" s="15" t="s">
        <v>2346</v>
      </c>
      <c r="Q2" s="15" t="s">
        <v>2347</v>
      </c>
      <c r="R2" s="15" t="s">
        <v>2348</v>
      </c>
      <c r="S2" s="15" t="s">
        <v>2348</v>
      </c>
      <c r="T2" s="15" t="s">
        <v>2349</v>
      </c>
      <c r="U2" s="15" t="s">
        <v>2345</v>
      </c>
      <c r="V2" s="15" t="s">
        <v>20</v>
      </c>
      <c r="W2" s="15" t="s">
        <v>18</v>
      </c>
      <c r="X2" s="15" t="s">
        <v>2350</v>
      </c>
      <c r="Y2" s="15" t="s">
        <v>22</v>
      </c>
      <c r="Z2" s="15" t="s">
        <v>17</v>
      </c>
      <c r="AA2" s="15" t="s">
        <v>2351</v>
      </c>
      <c r="AB2" s="15" t="s">
        <v>2352</v>
      </c>
      <c r="AC2" s="15" t="s">
        <v>2344</v>
      </c>
      <c r="AD2" s="15" t="s">
        <v>20</v>
      </c>
      <c r="AE2" s="15" t="s">
        <v>26</v>
      </c>
      <c r="AF2" s="15" t="s">
        <v>2351</v>
      </c>
      <c r="AG2" s="15" t="s">
        <v>20</v>
      </c>
      <c r="AH2" s="15" t="s">
        <v>2353</v>
      </c>
      <c r="AI2" s="15" t="s">
        <v>20</v>
      </c>
      <c r="AJ2" s="15" t="s">
        <v>27</v>
      </c>
      <c r="AK2" s="15" t="s">
        <v>2354</v>
      </c>
      <c r="AL2" s="15" t="s">
        <v>26</v>
      </c>
      <c r="AM2" s="15" t="s">
        <v>2354</v>
      </c>
      <c r="AN2" s="15" t="s">
        <v>20</v>
      </c>
      <c r="AO2" s="15" t="s">
        <v>28</v>
      </c>
      <c r="AP2" s="15" t="s">
        <v>50</v>
      </c>
      <c r="AQ2" s="15" t="s">
        <v>2355</v>
      </c>
      <c r="AR2" s="15" t="s">
        <v>37</v>
      </c>
      <c r="AS2" s="15" t="s">
        <v>33</v>
      </c>
      <c r="AT2" s="15" t="s">
        <v>37</v>
      </c>
      <c r="AU2" s="15" t="s">
        <v>2344</v>
      </c>
      <c r="AV2" s="15" t="s">
        <v>36</v>
      </c>
      <c r="AW2" s="15" t="s">
        <v>36</v>
      </c>
      <c r="AX2" s="15" t="s">
        <v>36</v>
      </c>
      <c r="AY2" s="15" t="s">
        <v>37</v>
      </c>
      <c r="AZ2" s="15" t="s">
        <v>33</v>
      </c>
      <c r="BA2" s="15" t="s">
        <v>2356</v>
      </c>
      <c r="BB2" s="15" t="s">
        <v>39</v>
      </c>
      <c r="BC2" s="15" t="s">
        <v>30</v>
      </c>
      <c r="BD2" s="15" t="s">
        <v>37</v>
      </c>
      <c r="BE2" s="15" t="s">
        <v>37</v>
      </c>
      <c r="BF2" s="15" t="s">
        <v>2357</v>
      </c>
      <c r="BG2" s="15" t="s">
        <v>2355</v>
      </c>
      <c r="BH2" s="15" t="s">
        <v>2358</v>
      </c>
      <c r="BI2" s="15" t="s">
        <v>43</v>
      </c>
      <c r="BJ2" s="15" t="s">
        <v>2358</v>
      </c>
      <c r="BK2" s="15" t="s">
        <v>2351</v>
      </c>
      <c r="BL2" s="15" t="s">
        <v>2359</v>
      </c>
      <c r="BM2" s="15" t="s">
        <v>39</v>
      </c>
      <c r="BN2" s="15" t="s">
        <v>2360</v>
      </c>
      <c r="BO2" s="15" t="s">
        <v>2355</v>
      </c>
      <c r="BP2" s="15" t="s">
        <v>2344</v>
      </c>
      <c r="BQ2" s="15" t="s">
        <v>2361</v>
      </c>
      <c r="BR2" s="15" t="s">
        <v>2362</v>
      </c>
      <c r="BS2" s="15" t="s">
        <v>30</v>
      </c>
      <c r="BT2" s="15" t="s">
        <v>49</v>
      </c>
      <c r="BU2" s="15" t="s">
        <v>37</v>
      </c>
      <c r="BV2" s="15" t="s">
        <v>49</v>
      </c>
      <c r="BW2" s="15" t="s">
        <v>38</v>
      </c>
      <c r="BX2" s="15" t="s">
        <v>49</v>
      </c>
      <c r="BY2" s="15" t="s">
        <v>28</v>
      </c>
      <c r="BZ2" s="15" t="s">
        <v>2344</v>
      </c>
      <c r="CG2" s="15" t="s">
        <v>2363</v>
      </c>
      <c r="CI2" s="15" t="s">
        <v>49</v>
      </c>
      <c r="CJ2" s="15" t="s">
        <v>49</v>
      </c>
      <c r="CK2" s="15" t="s">
        <v>51</v>
      </c>
      <c r="CL2" s="15" t="s">
        <v>38</v>
      </c>
      <c r="CM2" s="15" t="s">
        <v>38</v>
      </c>
      <c r="CN2" s="15" t="s">
        <v>52</v>
      </c>
      <c r="CP2" s="15" t="s">
        <v>38</v>
      </c>
      <c r="CQ2" s="15" t="s">
        <v>38</v>
      </c>
      <c r="CR2" s="15" t="s">
        <v>53</v>
      </c>
      <c r="CS2" s="15" t="s">
        <v>53</v>
      </c>
      <c r="CV2" s="15" t="s">
        <v>54</v>
      </c>
      <c r="CX2" s="15" t="s">
        <v>38</v>
      </c>
      <c r="CY2" s="15" t="s">
        <v>38</v>
      </c>
      <c r="CZ2" s="15" t="s">
        <v>53</v>
      </c>
      <c r="DA2" s="15" t="s">
        <v>53</v>
      </c>
    </row>
    <row r="3" spans="1:110" s="15" customFormat="1" x14ac:dyDescent="0.25">
      <c r="B3" s="15" t="s">
        <v>2364</v>
      </c>
      <c r="C3" s="15" t="s">
        <v>2365</v>
      </c>
    </row>
    <row r="4" spans="1:110" s="15" customFormat="1" x14ac:dyDescent="0.25">
      <c r="A4" s="76" t="s">
        <v>2366</v>
      </c>
      <c r="B4" s="74" t="s">
        <v>2367</v>
      </c>
      <c r="C4" s="74" t="s">
        <v>2368</v>
      </c>
      <c r="D4" s="75" t="s">
        <v>2369</v>
      </c>
      <c r="E4" s="75" t="s">
        <v>2370</v>
      </c>
      <c r="F4" s="75" t="s">
        <v>2371</v>
      </c>
      <c r="G4" s="75" t="s">
        <v>74</v>
      </c>
      <c r="H4" s="75" t="s">
        <v>2372</v>
      </c>
      <c r="I4" s="75" t="s">
        <v>2373</v>
      </c>
      <c r="J4" s="75" t="s">
        <v>2374</v>
      </c>
      <c r="K4" s="75" t="s">
        <v>2375</v>
      </c>
      <c r="L4" s="75" t="s">
        <v>2376</v>
      </c>
      <c r="M4" s="75"/>
      <c r="N4" s="75" t="s">
        <v>2377</v>
      </c>
      <c r="O4" s="75" t="s">
        <v>2377</v>
      </c>
      <c r="P4" s="75" t="s">
        <v>2378</v>
      </c>
      <c r="Q4" s="75" t="s">
        <v>2379</v>
      </c>
      <c r="R4" s="75" t="s">
        <v>2380</v>
      </c>
      <c r="S4" s="75" t="s">
        <v>95</v>
      </c>
      <c r="T4" s="75" t="s">
        <v>2381</v>
      </c>
      <c r="U4" s="75" t="s">
        <v>2382</v>
      </c>
      <c r="V4" s="75" t="s">
        <v>2383</v>
      </c>
      <c r="W4" s="75" t="s">
        <v>2384</v>
      </c>
      <c r="X4" s="75" t="s">
        <v>2385</v>
      </c>
      <c r="Y4" s="75" t="s">
        <v>2386</v>
      </c>
      <c r="Z4" s="75" t="s">
        <v>2387</v>
      </c>
      <c r="AA4" s="75" t="s">
        <v>2388</v>
      </c>
      <c r="AB4" s="75" t="s">
        <v>2389</v>
      </c>
      <c r="AC4" s="75"/>
      <c r="AD4" s="75" t="s">
        <v>95</v>
      </c>
      <c r="AE4" s="75" t="s">
        <v>2390</v>
      </c>
      <c r="AF4" s="75" t="s">
        <v>2390</v>
      </c>
      <c r="AG4" s="75" t="s">
        <v>2391</v>
      </c>
      <c r="AH4" s="75" t="s">
        <v>2391</v>
      </c>
      <c r="AI4" s="75" t="s">
        <v>2392</v>
      </c>
      <c r="AJ4" s="75" t="s">
        <v>2392</v>
      </c>
      <c r="AK4" s="75" t="s">
        <v>2393</v>
      </c>
      <c r="AL4" s="75" t="s">
        <v>2393</v>
      </c>
      <c r="AM4" s="75" t="s">
        <v>2393</v>
      </c>
      <c r="AN4" s="75" t="s">
        <v>2393</v>
      </c>
      <c r="AO4" s="75" t="s">
        <v>2394</v>
      </c>
      <c r="AP4" s="75" t="s">
        <v>2395</v>
      </c>
      <c r="AQ4" s="75" t="s">
        <v>2396</v>
      </c>
      <c r="AR4" s="75" t="s">
        <v>2397</v>
      </c>
      <c r="AS4" s="75" t="s">
        <v>2397</v>
      </c>
      <c r="AT4" s="75" t="s">
        <v>2398</v>
      </c>
      <c r="AU4" s="75"/>
      <c r="AV4" s="75" t="s">
        <v>2399</v>
      </c>
      <c r="AW4" s="75" t="s">
        <v>110</v>
      </c>
      <c r="AX4" s="75" t="s">
        <v>2400</v>
      </c>
      <c r="AY4" s="75" t="s">
        <v>2401</v>
      </c>
      <c r="AZ4" s="75" t="s">
        <v>2402</v>
      </c>
      <c r="BA4" s="75" t="s">
        <v>2403</v>
      </c>
      <c r="BB4" s="75" t="s">
        <v>2404</v>
      </c>
      <c r="BC4" s="75" t="s">
        <v>2405</v>
      </c>
      <c r="BD4" s="75" t="s">
        <v>2406</v>
      </c>
      <c r="BE4" s="75" t="s">
        <v>2407</v>
      </c>
      <c r="BF4" s="75" t="s">
        <v>2408</v>
      </c>
      <c r="BG4" s="75" t="s">
        <v>2409</v>
      </c>
      <c r="BH4" s="75" t="s">
        <v>2409</v>
      </c>
      <c r="BI4" s="75" t="s">
        <v>2410</v>
      </c>
      <c r="BJ4" s="75" t="s">
        <v>2411</v>
      </c>
      <c r="BK4" s="75" t="s">
        <v>2412</v>
      </c>
      <c r="BL4" s="75" t="s">
        <v>2413</v>
      </c>
      <c r="BM4" s="75" t="s">
        <v>2414</v>
      </c>
      <c r="BN4" s="75" t="s">
        <v>2415</v>
      </c>
      <c r="BO4" s="75" t="s">
        <v>2416</v>
      </c>
      <c r="BP4" s="75"/>
      <c r="BQ4" s="75" t="s">
        <v>2417</v>
      </c>
      <c r="BR4" s="75" t="s">
        <v>2418</v>
      </c>
      <c r="BS4" s="75" t="s">
        <v>2419</v>
      </c>
      <c r="BT4" s="75" t="s">
        <v>2420</v>
      </c>
      <c r="BU4" s="75" t="s">
        <v>2421</v>
      </c>
      <c r="BV4" s="75" t="s">
        <v>2421</v>
      </c>
      <c r="BW4" s="75" t="s">
        <v>2422</v>
      </c>
      <c r="BX4" s="75" t="s">
        <v>1183</v>
      </c>
      <c r="BY4" s="75" t="s">
        <v>2423</v>
      </c>
      <c r="BZ4" s="75"/>
      <c r="CA4" s="75" t="s">
        <v>2425</v>
      </c>
      <c r="CB4" s="75" t="s">
        <v>2426</v>
      </c>
      <c r="CC4" s="75" t="s">
        <v>2427</v>
      </c>
      <c r="CD4" s="75" t="s">
        <v>2428</v>
      </c>
      <c r="CE4" s="75" t="s">
        <v>2429</v>
      </c>
      <c r="CF4" s="75"/>
      <c r="CG4" s="75" t="s">
        <v>2430</v>
      </c>
      <c r="CH4" s="75" t="s">
        <v>2431</v>
      </c>
      <c r="CI4" s="75" t="s">
        <v>2432</v>
      </c>
      <c r="CJ4" s="75" t="s">
        <v>2433</v>
      </c>
      <c r="CK4" s="75" t="s">
        <v>2434</v>
      </c>
      <c r="CL4" s="75" t="s">
        <v>2435</v>
      </c>
      <c r="CM4" s="75" t="s">
        <v>2436</v>
      </c>
      <c r="CN4" s="75" t="s">
        <v>1183</v>
      </c>
      <c r="CO4" s="75" t="s">
        <v>2437</v>
      </c>
      <c r="CP4" s="75" t="s">
        <v>2438</v>
      </c>
      <c r="CQ4" s="75" t="s">
        <v>2439</v>
      </c>
      <c r="CR4" s="75" t="s">
        <v>2440</v>
      </c>
      <c r="CS4" s="75" t="s">
        <v>2441</v>
      </c>
      <c r="CT4" s="75" t="s">
        <v>1183</v>
      </c>
      <c r="CU4" s="75" t="s">
        <v>2442</v>
      </c>
      <c r="CV4" s="75"/>
      <c r="CW4" s="75" t="s">
        <v>2443</v>
      </c>
      <c r="CX4" s="75" t="s">
        <v>2444</v>
      </c>
      <c r="CY4" s="75" t="s">
        <v>2445</v>
      </c>
      <c r="CZ4" s="75" t="s">
        <v>2446</v>
      </c>
      <c r="DA4" s="75" t="s">
        <v>2447</v>
      </c>
      <c r="DB4" s="75"/>
      <c r="DC4" s="75"/>
      <c r="DD4" s="75"/>
      <c r="DE4" s="75"/>
      <c r="DF4" s="75"/>
    </row>
    <row r="5" spans="1:110" x14ac:dyDescent="0.25">
      <c r="A5">
        <v>1</v>
      </c>
      <c r="B5" t="s">
        <v>2448</v>
      </c>
      <c r="C5" t="s">
        <v>2449</v>
      </c>
      <c r="D5" t="s">
        <v>2450</v>
      </c>
      <c r="E5" t="s">
        <v>2451</v>
      </c>
      <c r="F5" t="s">
        <v>2450</v>
      </c>
      <c r="G5" t="s">
        <v>2452</v>
      </c>
      <c r="H5" t="s">
        <v>2453</v>
      </c>
      <c r="I5" t="s">
        <v>2454</v>
      </c>
      <c r="J5" t="s">
        <v>2453</v>
      </c>
      <c r="K5" t="s">
        <v>2455</v>
      </c>
      <c r="L5" t="s">
        <v>2456</v>
      </c>
      <c r="N5" t="s">
        <v>2457</v>
      </c>
      <c r="O5" t="s">
        <v>2453</v>
      </c>
      <c r="P5" t="s">
        <v>2458</v>
      </c>
      <c r="Q5" t="s">
        <v>2459</v>
      </c>
      <c r="R5" t="s">
        <v>2460</v>
      </c>
      <c r="S5" t="s">
        <v>2461</v>
      </c>
      <c r="T5" t="s">
        <v>2462</v>
      </c>
      <c r="U5" t="s">
        <v>2463</v>
      </c>
      <c r="V5" t="s">
        <v>2464</v>
      </c>
      <c r="W5" t="s">
        <v>2465</v>
      </c>
      <c r="X5" t="s">
        <v>2466</v>
      </c>
      <c r="Y5" t="s">
        <v>2467</v>
      </c>
      <c r="Z5" t="s">
        <v>2468</v>
      </c>
      <c r="AA5" t="s">
        <v>2469</v>
      </c>
      <c r="AB5" t="s">
        <v>2470</v>
      </c>
      <c r="AD5" t="s">
        <v>2471</v>
      </c>
      <c r="AE5" t="s">
        <v>2472</v>
      </c>
      <c r="AF5" t="s">
        <v>2472</v>
      </c>
      <c r="AG5" t="s">
        <v>2473</v>
      </c>
      <c r="AH5" t="s">
        <v>2474</v>
      </c>
      <c r="AI5" t="s">
        <v>2474</v>
      </c>
      <c r="AJ5" t="s">
        <v>2474</v>
      </c>
      <c r="AK5" t="s">
        <v>2475</v>
      </c>
      <c r="AL5" t="s">
        <v>2476</v>
      </c>
      <c r="AM5" t="s">
        <v>2475</v>
      </c>
      <c r="AN5" t="s">
        <v>2475</v>
      </c>
      <c r="AO5" t="s">
        <v>2477</v>
      </c>
      <c r="AP5" t="s">
        <v>2477</v>
      </c>
      <c r="AQ5" t="s">
        <v>2474</v>
      </c>
      <c r="AR5" t="s">
        <v>2477</v>
      </c>
      <c r="AS5" t="s">
        <v>2477</v>
      </c>
      <c r="AT5" t="s">
        <v>2478</v>
      </c>
      <c r="AV5" t="s">
        <v>2479</v>
      </c>
      <c r="AW5" t="s">
        <v>2480</v>
      </c>
      <c r="AX5" t="s">
        <v>2481</v>
      </c>
      <c r="AY5" t="s">
        <v>2482</v>
      </c>
      <c r="AZ5" t="s">
        <v>2483</v>
      </c>
      <c r="BA5" t="s">
        <v>2484</v>
      </c>
      <c r="BB5" t="s">
        <v>2485</v>
      </c>
      <c r="BC5" t="s">
        <v>2486</v>
      </c>
      <c r="BD5" t="s">
        <v>2486</v>
      </c>
      <c r="BE5" t="s">
        <v>2487</v>
      </c>
      <c r="BF5" t="s">
        <v>2488</v>
      </c>
      <c r="BG5" t="s">
        <v>2489</v>
      </c>
      <c r="BH5" t="s">
        <v>2490</v>
      </c>
      <c r="BI5" t="s">
        <v>2491</v>
      </c>
      <c r="BJ5" t="s">
        <v>2492</v>
      </c>
      <c r="BK5" t="s">
        <v>2493</v>
      </c>
      <c r="BL5" t="s">
        <v>2494</v>
      </c>
      <c r="BM5" t="s">
        <v>2495</v>
      </c>
      <c r="BN5" t="s">
        <v>2496</v>
      </c>
      <c r="BO5" t="s">
        <v>2497</v>
      </c>
      <c r="BQ5" t="s">
        <v>2498</v>
      </c>
      <c r="BR5" t="s">
        <v>2490</v>
      </c>
      <c r="BS5" t="s">
        <v>2490</v>
      </c>
      <c r="BT5" t="s">
        <v>2498</v>
      </c>
      <c r="BU5" t="s">
        <v>812</v>
      </c>
      <c r="BV5" t="s">
        <v>812</v>
      </c>
      <c r="BW5" t="s">
        <v>812</v>
      </c>
      <c r="BX5" t="s">
        <v>1527</v>
      </c>
      <c r="BY5" t="s">
        <v>2499</v>
      </c>
      <c r="CA5" t="s">
        <v>2500</v>
      </c>
      <c r="CB5" t="s">
        <v>2501</v>
      </c>
      <c r="CC5" t="s">
        <v>2502</v>
      </c>
      <c r="CD5" t="s">
        <v>2490</v>
      </c>
      <c r="CE5" t="s">
        <v>2503</v>
      </c>
      <c r="CG5" t="s">
        <v>2504</v>
      </c>
      <c r="CH5" t="s">
        <v>2505</v>
      </c>
      <c r="CI5" t="s">
        <v>2506</v>
      </c>
      <c r="CJ5" t="s">
        <v>2507</v>
      </c>
      <c r="CK5" t="s">
        <v>2507</v>
      </c>
      <c r="CL5" t="s">
        <v>2507</v>
      </c>
      <c r="CM5" t="s">
        <v>2504</v>
      </c>
      <c r="CN5" t="s">
        <v>2508</v>
      </c>
      <c r="CO5" t="s">
        <v>2509</v>
      </c>
      <c r="CP5" t="s">
        <v>2510</v>
      </c>
      <c r="CQ5" t="s">
        <v>2511</v>
      </c>
      <c r="CR5" t="s">
        <v>2512</v>
      </c>
      <c r="CS5" t="s">
        <v>2511</v>
      </c>
      <c r="CT5" t="s">
        <v>2513</v>
      </c>
      <c r="CU5" t="s">
        <v>2514</v>
      </c>
      <c r="CW5" t="s">
        <v>2515</v>
      </c>
      <c r="CX5" t="s">
        <v>2516</v>
      </c>
      <c r="CY5" t="s">
        <v>2517</v>
      </c>
      <c r="CZ5" t="s">
        <v>2518</v>
      </c>
      <c r="DA5" t="s">
        <v>2519</v>
      </c>
    </row>
    <row r="6" spans="1:110" x14ac:dyDescent="0.25">
      <c r="A6">
        <v>2</v>
      </c>
      <c r="B6" t="s">
        <v>2520</v>
      </c>
      <c r="C6" t="s">
        <v>2521</v>
      </c>
      <c r="D6" t="s">
        <v>2522</v>
      </c>
      <c r="E6" t="s">
        <v>2523</v>
      </c>
      <c r="F6" t="s">
        <v>2524</v>
      </c>
      <c r="G6" t="s">
        <v>2525</v>
      </c>
      <c r="H6" t="s">
        <v>2526</v>
      </c>
      <c r="I6" t="s">
        <v>2527</v>
      </c>
      <c r="J6" t="s">
        <v>2526</v>
      </c>
      <c r="K6" t="s">
        <v>2528</v>
      </c>
      <c r="L6" t="s">
        <v>2529</v>
      </c>
      <c r="N6" t="s">
        <v>2530</v>
      </c>
      <c r="O6" t="s">
        <v>2531</v>
      </c>
      <c r="P6" t="s">
        <v>2532</v>
      </c>
      <c r="Q6" t="s">
        <v>2526</v>
      </c>
      <c r="R6" t="s">
        <v>2533</v>
      </c>
      <c r="S6" t="s">
        <v>2533</v>
      </c>
      <c r="T6" t="s">
        <v>2534</v>
      </c>
      <c r="U6" t="s">
        <v>2535</v>
      </c>
      <c r="V6" t="s">
        <v>2536</v>
      </c>
      <c r="W6" t="s">
        <v>2537</v>
      </c>
      <c r="X6" t="s">
        <v>2538</v>
      </c>
      <c r="Y6" t="s">
        <v>2539</v>
      </c>
      <c r="Z6" t="s">
        <v>2540</v>
      </c>
      <c r="AA6" t="s">
        <v>2541</v>
      </c>
      <c r="AB6" t="s">
        <v>2542</v>
      </c>
      <c r="AD6" t="s">
        <v>2543</v>
      </c>
      <c r="AE6" t="s">
        <v>2541</v>
      </c>
      <c r="AF6" t="s">
        <v>2541</v>
      </c>
      <c r="AG6" t="s">
        <v>2544</v>
      </c>
      <c r="AH6" t="s">
        <v>2545</v>
      </c>
      <c r="AI6" t="s">
        <v>2546</v>
      </c>
      <c r="AJ6" t="s">
        <v>2546</v>
      </c>
      <c r="AK6" t="s">
        <v>2476</v>
      </c>
      <c r="AL6" t="s">
        <v>2547</v>
      </c>
      <c r="AM6" t="s">
        <v>2476</v>
      </c>
      <c r="AN6" t="s">
        <v>2476</v>
      </c>
      <c r="AO6" t="s">
        <v>2548</v>
      </c>
      <c r="AP6" t="s">
        <v>2548</v>
      </c>
      <c r="AQ6" t="s">
        <v>2479</v>
      </c>
      <c r="AR6" t="s">
        <v>2549</v>
      </c>
      <c r="AS6" t="s">
        <v>2549</v>
      </c>
      <c r="AT6" t="s">
        <v>2550</v>
      </c>
      <c r="AV6" t="s">
        <v>2551</v>
      </c>
      <c r="AW6" t="s">
        <v>2552</v>
      </c>
      <c r="AX6" t="s">
        <v>2553</v>
      </c>
      <c r="AY6" t="s">
        <v>2554</v>
      </c>
      <c r="AZ6" t="s">
        <v>2555</v>
      </c>
      <c r="BA6" t="s">
        <v>2556</v>
      </c>
      <c r="BB6" t="s">
        <v>2547</v>
      </c>
      <c r="BC6" t="s">
        <v>2557</v>
      </c>
      <c r="BD6" t="s">
        <v>2558</v>
      </c>
      <c r="BE6" t="s">
        <v>2559</v>
      </c>
      <c r="BF6" t="s">
        <v>2560</v>
      </c>
      <c r="BG6" t="s">
        <v>2561</v>
      </c>
      <c r="BH6" t="s">
        <v>2562</v>
      </c>
      <c r="BI6" t="s">
        <v>2563</v>
      </c>
      <c r="BJ6" t="s">
        <v>2564</v>
      </c>
      <c r="BK6" t="s">
        <v>2562</v>
      </c>
      <c r="BL6" t="s">
        <v>2565</v>
      </c>
      <c r="BM6" t="s">
        <v>2566</v>
      </c>
      <c r="BN6" t="s">
        <v>2567</v>
      </c>
      <c r="BO6" t="s">
        <v>2490</v>
      </c>
      <c r="BQ6" t="s">
        <v>2568</v>
      </c>
      <c r="BR6" t="s">
        <v>2569</v>
      </c>
      <c r="BS6" t="s">
        <v>2569</v>
      </c>
      <c r="BT6" t="s">
        <v>2570</v>
      </c>
      <c r="BU6" t="s">
        <v>2571</v>
      </c>
      <c r="BV6" t="s">
        <v>2571</v>
      </c>
      <c r="BW6" t="s">
        <v>2571</v>
      </c>
      <c r="BX6" t="s">
        <v>2572</v>
      </c>
      <c r="BY6" t="s">
        <v>2573</v>
      </c>
      <c r="CA6" t="s">
        <v>2574</v>
      </c>
      <c r="CB6" t="s">
        <v>2575</v>
      </c>
      <c r="CC6" t="s">
        <v>2576</v>
      </c>
      <c r="CD6" t="s">
        <v>2577</v>
      </c>
      <c r="CE6" t="s">
        <v>2578</v>
      </c>
      <c r="CG6" t="s">
        <v>2503</v>
      </c>
      <c r="CH6" t="s">
        <v>2579</v>
      </c>
      <c r="CI6" t="s">
        <v>2580</v>
      </c>
      <c r="CJ6" t="s">
        <v>2578</v>
      </c>
      <c r="CK6" t="s">
        <v>2581</v>
      </c>
      <c r="CL6" t="s">
        <v>2582</v>
      </c>
      <c r="CM6" t="s">
        <v>2583</v>
      </c>
      <c r="CN6" t="s">
        <v>2511</v>
      </c>
      <c r="CO6" t="s">
        <v>2584</v>
      </c>
      <c r="CP6" t="s">
        <v>2585</v>
      </c>
      <c r="CQ6" t="s">
        <v>2586</v>
      </c>
      <c r="CR6" t="s">
        <v>2586</v>
      </c>
      <c r="CS6" t="s">
        <v>2586</v>
      </c>
      <c r="CT6" t="s">
        <v>2587</v>
      </c>
      <c r="CU6" t="s">
        <v>2588</v>
      </c>
      <c r="CW6" t="s">
        <v>2497</v>
      </c>
      <c r="CX6" t="s">
        <v>2589</v>
      </c>
      <c r="CY6" t="s">
        <v>2590</v>
      </c>
      <c r="CZ6" t="s">
        <v>2591</v>
      </c>
      <c r="DA6" t="s">
        <v>1401</v>
      </c>
    </row>
    <row r="7" spans="1:110" x14ac:dyDescent="0.25">
      <c r="A7">
        <v>3</v>
      </c>
      <c r="B7" t="s">
        <v>2592</v>
      </c>
      <c r="C7" t="s">
        <v>2453</v>
      </c>
      <c r="D7" t="s">
        <v>2524</v>
      </c>
      <c r="E7" t="s">
        <v>2526</v>
      </c>
      <c r="F7" t="s">
        <v>2522</v>
      </c>
      <c r="G7" t="s">
        <v>2593</v>
      </c>
      <c r="H7" t="s">
        <v>2594</v>
      </c>
      <c r="I7" t="s">
        <v>2595</v>
      </c>
      <c r="J7" t="s">
        <v>2594</v>
      </c>
      <c r="K7" t="s">
        <v>2596</v>
      </c>
      <c r="L7" t="s">
        <v>2597</v>
      </c>
      <c r="N7" t="s">
        <v>2531</v>
      </c>
      <c r="O7" t="s">
        <v>2530</v>
      </c>
      <c r="P7" t="s">
        <v>2598</v>
      </c>
      <c r="Q7" t="s">
        <v>2594</v>
      </c>
      <c r="R7" t="s">
        <v>2599</v>
      </c>
      <c r="S7" t="s">
        <v>2600</v>
      </c>
      <c r="T7" t="s">
        <v>2594</v>
      </c>
      <c r="U7" t="s">
        <v>2601</v>
      </c>
      <c r="V7" t="s">
        <v>2602</v>
      </c>
      <c r="W7" t="s">
        <v>2603</v>
      </c>
      <c r="X7" t="s">
        <v>2604</v>
      </c>
      <c r="Y7" t="s">
        <v>2605</v>
      </c>
      <c r="Z7" t="s">
        <v>2606</v>
      </c>
      <c r="AA7" t="s">
        <v>2607</v>
      </c>
      <c r="AB7" t="s">
        <v>2608</v>
      </c>
      <c r="AD7" t="s">
        <v>2609</v>
      </c>
      <c r="AE7" t="s">
        <v>2546</v>
      </c>
      <c r="AF7" t="s">
        <v>2546</v>
      </c>
      <c r="AG7" t="s">
        <v>2610</v>
      </c>
      <c r="AH7" t="s">
        <v>2544</v>
      </c>
      <c r="AI7" t="s">
        <v>2544</v>
      </c>
      <c r="AJ7" t="s">
        <v>2544</v>
      </c>
      <c r="AK7" t="s">
        <v>2547</v>
      </c>
      <c r="AL7" t="s">
        <v>2544</v>
      </c>
      <c r="AM7" t="s">
        <v>2547</v>
      </c>
      <c r="AN7" t="s">
        <v>2547</v>
      </c>
      <c r="AO7" t="s">
        <v>2611</v>
      </c>
      <c r="AP7" t="s">
        <v>2547</v>
      </c>
      <c r="AQ7" t="s">
        <v>2612</v>
      </c>
      <c r="AR7" t="s">
        <v>2613</v>
      </c>
      <c r="AS7" t="s">
        <v>2613</v>
      </c>
      <c r="AT7" t="s">
        <v>2614</v>
      </c>
      <c r="AV7" t="s">
        <v>2612</v>
      </c>
      <c r="AW7" t="s">
        <v>2615</v>
      </c>
      <c r="AX7" t="s">
        <v>2616</v>
      </c>
      <c r="AY7" t="s">
        <v>2617</v>
      </c>
      <c r="AZ7" t="s">
        <v>2490</v>
      </c>
      <c r="BA7" t="s">
        <v>2618</v>
      </c>
      <c r="BB7" t="s">
        <v>2619</v>
      </c>
      <c r="BC7" t="s">
        <v>2558</v>
      </c>
      <c r="BD7" t="s">
        <v>2620</v>
      </c>
      <c r="BE7" t="s">
        <v>2621</v>
      </c>
      <c r="BF7" t="s">
        <v>2622</v>
      </c>
      <c r="BG7" t="s">
        <v>2623</v>
      </c>
      <c r="BH7" t="s">
        <v>2624</v>
      </c>
      <c r="BI7" t="s">
        <v>2625</v>
      </c>
      <c r="BJ7" t="s">
        <v>2626</v>
      </c>
      <c r="BK7" t="s">
        <v>2627</v>
      </c>
      <c r="BL7" t="s">
        <v>2628</v>
      </c>
      <c r="BM7" t="s">
        <v>2629</v>
      </c>
      <c r="BN7" t="s">
        <v>2630</v>
      </c>
      <c r="BO7" t="s">
        <v>2631</v>
      </c>
      <c r="BQ7" t="s">
        <v>2632</v>
      </c>
      <c r="BR7" t="s">
        <v>2633</v>
      </c>
      <c r="BS7" t="s">
        <v>2633</v>
      </c>
      <c r="BT7" t="s">
        <v>2634</v>
      </c>
      <c r="BU7" t="s">
        <v>2635</v>
      </c>
      <c r="BV7" t="s">
        <v>2515</v>
      </c>
      <c r="BW7" t="s">
        <v>2635</v>
      </c>
      <c r="BX7" t="s">
        <v>812</v>
      </c>
      <c r="BY7" t="s">
        <v>2636</v>
      </c>
      <c r="CA7" t="s">
        <v>2637</v>
      </c>
      <c r="CB7" t="s">
        <v>2638</v>
      </c>
      <c r="CC7" t="s">
        <v>2632</v>
      </c>
      <c r="CD7" t="s">
        <v>2639</v>
      </c>
      <c r="CE7" t="s">
        <v>2640</v>
      </c>
      <c r="CG7" t="s">
        <v>2640</v>
      </c>
      <c r="CH7" t="s">
        <v>2638</v>
      </c>
      <c r="CI7" t="s">
        <v>2641</v>
      </c>
      <c r="CJ7" t="s">
        <v>2581</v>
      </c>
      <c r="CK7" t="s">
        <v>2582</v>
      </c>
      <c r="CL7" t="s">
        <v>2581</v>
      </c>
      <c r="CM7" t="s">
        <v>2500</v>
      </c>
      <c r="CN7" t="s">
        <v>1528</v>
      </c>
      <c r="CO7" t="s">
        <v>2642</v>
      </c>
      <c r="CP7" t="s">
        <v>2511</v>
      </c>
      <c r="CQ7" t="s">
        <v>2571</v>
      </c>
      <c r="CR7" t="s">
        <v>2643</v>
      </c>
      <c r="CS7" t="s">
        <v>2644</v>
      </c>
      <c r="CT7" t="s">
        <v>2497</v>
      </c>
      <c r="CU7" t="s">
        <v>2500</v>
      </c>
      <c r="CW7" t="s">
        <v>2513</v>
      </c>
      <c r="CX7" t="s">
        <v>2645</v>
      </c>
      <c r="CY7" t="s">
        <v>2646</v>
      </c>
      <c r="CZ7" t="s">
        <v>2647</v>
      </c>
      <c r="DA7" t="s">
        <v>2648</v>
      </c>
    </row>
    <row r="8" spans="1:110" x14ac:dyDescent="0.25">
      <c r="A8">
        <v>4</v>
      </c>
      <c r="B8" t="s">
        <v>2649</v>
      </c>
      <c r="C8" t="s">
        <v>2650</v>
      </c>
      <c r="D8" t="s">
        <v>2651</v>
      </c>
      <c r="E8" t="s">
        <v>2650</v>
      </c>
      <c r="F8" t="s">
        <v>2651</v>
      </c>
      <c r="G8" t="s">
        <v>2454</v>
      </c>
      <c r="H8" t="s">
        <v>2652</v>
      </c>
      <c r="I8" t="s">
        <v>2525</v>
      </c>
      <c r="J8" t="s">
        <v>2653</v>
      </c>
      <c r="K8" t="s">
        <v>2654</v>
      </c>
      <c r="L8" t="s">
        <v>2655</v>
      </c>
      <c r="N8" t="s">
        <v>2656</v>
      </c>
      <c r="O8" t="s">
        <v>2657</v>
      </c>
      <c r="P8" t="s">
        <v>2658</v>
      </c>
      <c r="Q8" t="s">
        <v>2657</v>
      </c>
      <c r="R8" t="s">
        <v>2659</v>
      </c>
      <c r="S8" t="s">
        <v>2460</v>
      </c>
      <c r="T8" t="s">
        <v>2660</v>
      </c>
      <c r="U8" t="s">
        <v>2661</v>
      </c>
      <c r="V8" t="s">
        <v>2662</v>
      </c>
      <c r="W8" t="s">
        <v>2663</v>
      </c>
      <c r="X8" t="s">
        <v>2664</v>
      </c>
      <c r="Y8" t="s">
        <v>2665</v>
      </c>
      <c r="Z8" t="s">
        <v>2666</v>
      </c>
      <c r="AA8" t="s">
        <v>2546</v>
      </c>
      <c r="AB8" t="s">
        <v>2475</v>
      </c>
      <c r="AD8" t="s">
        <v>2667</v>
      </c>
      <c r="AE8" t="s">
        <v>2473</v>
      </c>
      <c r="AF8" t="s">
        <v>2473</v>
      </c>
      <c r="AG8" t="s">
        <v>2545</v>
      </c>
      <c r="AH8" t="s">
        <v>2473</v>
      </c>
      <c r="AI8" t="s">
        <v>2545</v>
      </c>
      <c r="AJ8" t="s">
        <v>2545</v>
      </c>
      <c r="AK8" t="s">
        <v>2548</v>
      </c>
      <c r="AL8" t="s">
        <v>2475</v>
      </c>
      <c r="AM8" t="s">
        <v>2548</v>
      </c>
      <c r="AN8" t="s">
        <v>2548</v>
      </c>
      <c r="AO8" t="s">
        <v>2545</v>
      </c>
      <c r="AP8" t="s">
        <v>2545</v>
      </c>
      <c r="AQ8" t="s">
        <v>2621</v>
      </c>
      <c r="AR8" t="s">
        <v>2547</v>
      </c>
      <c r="AS8" t="s">
        <v>2547</v>
      </c>
      <c r="AT8" t="s">
        <v>2668</v>
      </c>
      <c r="AV8" t="s">
        <v>2474</v>
      </c>
      <c r="AW8" t="s">
        <v>2483</v>
      </c>
      <c r="AX8" t="s">
        <v>2669</v>
      </c>
      <c r="AY8" t="s">
        <v>2483</v>
      </c>
      <c r="AZ8" t="s">
        <v>2480</v>
      </c>
      <c r="BA8" t="s">
        <v>2424</v>
      </c>
      <c r="BB8" t="s">
        <v>2670</v>
      </c>
      <c r="BC8" t="s">
        <v>2671</v>
      </c>
      <c r="BD8" t="s">
        <v>2672</v>
      </c>
      <c r="BE8" t="s">
        <v>2673</v>
      </c>
      <c r="BF8" t="s">
        <v>2674</v>
      </c>
      <c r="BG8" t="s">
        <v>2675</v>
      </c>
      <c r="BH8" t="s">
        <v>2676</v>
      </c>
      <c r="BI8" t="s">
        <v>2677</v>
      </c>
      <c r="BJ8" t="s">
        <v>2635</v>
      </c>
      <c r="BK8" t="s">
        <v>2624</v>
      </c>
      <c r="BL8" t="s">
        <v>2678</v>
      </c>
      <c r="BM8" t="s">
        <v>2573</v>
      </c>
      <c r="BN8" t="s">
        <v>2679</v>
      </c>
      <c r="BO8" t="s">
        <v>2495</v>
      </c>
      <c r="BQ8" t="s">
        <v>2680</v>
      </c>
      <c r="BR8" t="s">
        <v>1527</v>
      </c>
      <c r="BS8" t="s">
        <v>1527</v>
      </c>
      <c r="BT8" t="s">
        <v>2633</v>
      </c>
      <c r="BU8" t="s">
        <v>1527</v>
      </c>
      <c r="BV8" t="s">
        <v>1527</v>
      </c>
      <c r="BW8" t="s">
        <v>2515</v>
      </c>
      <c r="BX8" t="s">
        <v>2515</v>
      </c>
      <c r="BY8" t="s">
        <v>2681</v>
      </c>
      <c r="CA8" t="s">
        <v>2682</v>
      </c>
      <c r="CB8" t="s">
        <v>2683</v>
      </c>
      <c r="CC8" t="s">
        <v>2684</v>
      </c>
      <c r="CD8" t="s">
        <v>1528</v>
      </c>
      <c r="CE8" t="s">
        <v>2685</v>
      </c>
      <c r="CG8" t="s">
        <v>2685</v>
      </c>
      <c r="CH8" t="s">
        <v>2686</v>
      </c>
      <c r="CI8" t="s">
        <v>2687</v>
      </c>
      <c r="CJ8" t="s">
        <v>2688</v>
      </c>
      <c r="CK8" t="s">
        <v>2683</v>
      </c>
      <c r="CL8" t="s">
        <v>2683</v>
      </c>
      <c r="CM8" t="s">
        <v>2682</v>
      </c>
      <c r="CN8" t="s">
        <v>2689</v>
      </c>
      <c r="CO8" t="s">
        <v>2690</v>
      </c>
      <c r="CP8" t="s">
        <v>2691</v>
      </c>
      <c r="CQ8" t="s">
        <v>2692</v>
      </c>
      <c r="CR8" t="s">
        <v>2571</v>
      </c>
      <c r="CS8" t="s">
        <v>2693</v>
      </c>
      <c r="CT8" t="s">
        <v>2515</v>
      </c>
      <c r="CU8" t="s">
        <v>2694</v>
      </c>
      <c r="CW8" t="s">
        <v>2695</v>
      </c>
      <c r="CX8" t="s">
        <v>2696</v>
      </c>
      <c r="CY8" t="s">
        <v>2697</v>
      </c>
      <c r="CZ8" t="s">
        <v>2698</v>
      </c>
      <c r="DA8" t="s">
        <v>2699</v>
      </c>
    </row>
    <row r="9" spans="1:110" x14ac:dyDescent="0.25">
      <c r="A9">
        <v>5</v>
      </c>
      <c r="B9" t="s">
        <v>2700</v>
      </c>
      <c r="C9" t="s">
        <v>2701</v>
      </c>
      <c r="D9" t="s">
        <v>2702</v>
      </c>
      <c r="E9" t="s">
        <v>2703</v>
      </c>
      <c r="F9" t="s">
        <v>2702</v>
      </c>
      <c r="G9" t="s">
        <v>2704</v>
      </c>
      <c r="H9" t="s">
        <v>2657</v>
      </c>
      <c r="I9" t="s">
        <v>2704</v>
      </c>
      <c r="J9" t="s">
        <v>2652</v>
      </c>
      <c r="K9" t="s">
        <v>2705</v>
      </c>
      <c r="L9" t="s">
        <v>2706</v>
      </c>
      <c r="N9" t="s">
        <v>2707</v>
      </c>
      <c r="O9" t="s">
        <v>2656</v>
      </c>
      <c r="P9" t="s">
        <v>2708</v>
      </c>
      <c r="Q9" t="s">
        <v>2709</v>
      </c>
      <c r="R9" t="s">
        <v>2600</v>
      </c>
      <c r="S9" t="s">
        <v>2710</v>
      </c>
      <c r="T9" t="s">
        <v>2711</v>
      </c>
      <c r="U9" t="s">
        <v>2712</v>
      </c>
      <c r="V9" t="s">
        <v>2713</v>
      </c>
      <c r="W9" t="s">
        <v>2714</v>
      </c>
      <c r="X9" t="s">
        <v>2715</v>
      </c>
      <c r="Y9" t="s">
        <v>2716</v>
      </c>
      <c r="Z9" t="s">
        <v>2717</v>
      </c>
      <c r="AA9" t="s">
        <v>2610</v>
      </c>
      <c r="AB9" t="s">
        <v>2718</v>
      </c>
      <c r="AD9" t="s">
        <v>2600</v>
      </c>
      <c r="AE9" t="s">
        <v>2610</v>
      </c>
      <c r="AF9" t="s">
        <v>2610</v>
      </c>
      <c r="AG9" t="s">
        <v>2472</v>
      </c>
      <c r="AH9" t="s">
        <v>2610</v>
      </c>
      <c r="AI9" t="s">
        <v>2473</v>
      </c>
      <c r="AJ9" t="s">
        <v>2473</v>
      </c>
      <c r="AK9" t="s">
        <v>2544</v>
      </c>
      <c r="AL9" t="s">
        <v>2548</v>
      </c>
      <c r="AM9" t="s">
        <v>2544</v>
      </c>
      <c r="AN9" t="s">
        <v>2544</v>
      </c>
      <c r="AO9" t="s">
        <v>2544</v>
      </c>
      <c r="AP9" t="s">
        <v>2544</v>
      </c>
      <c r="AQ9" t="s">
        <v>2473</v>
      </c>
      <c r="AR9" t="s">
        <v>2544</v>
      </c>
      <c r="AS9" t="s">
        <v>2544</v>
      </c>
      <c r="AT9" t="s">
        <v>2719</v>
      </c>
      <c r="AV9" t="s">
        <v>2473</v>
      </c>
      <c r="AW9" t="s">
        <v>2720</v>
      </c>
      <c r="AX9" t="s">
        <v>2721</v>
      </c>
      <c r="AY9" t="s">
        <v>2551</v>
      </c>
      <c r="AZ9" t="s">
        <v>2722</v>
      </c>
      <c r="BA9" t="s">
        <v>2424</v>
      </c>
      <c r="BB9" t="s">
        <v>2721</v>
      </c>
      <c r="BC9" t="s">
        <v>2723</v>
      </c>
      <c r="BD9" t="s">
        <v>2724</v>
      </c>
      <c r="BE9" t="s">
        <v>2725</v>
      </c>
      <c r="BF9" t="s">
        <v>2726</v>
      </c>
      <c r="BG9" t="s">
        <v>2497</v>
      </c>
      <c r="BH9" t="s">
        <v>2632</v>
      </c>
      <c r="BI9" t="s">
        <v>2727</v>
      </c>
      <c r="BJ9" t="s">
        <v>2497</v>
      </c>
      <c r="BK9" t="s">
        <v>2490</v>
      </c>
      <c r="BL9" t="s">
        <v>2728</v>
      </c>
      <c r="BM9" t="s">
        <v>2497</v>
      </c>
      <c r="BN9" t="s">
        <v>2490</v>
      </c>
      <c r="BO9" t="s">
        <v>1527</v>
      </c>
      <c r="BQ9" t="s">
        <v>2569</v>
      </c>
      <c r="BR9" t="s">
        <v>2571</v>
      </c>
      <c r="BS9" t="s">
        <v>2571</v>
      </c>
      <c r="BT9" t="s">
        <v>2632</v>
      </c>
      <c r="BU9" t="s">
        <v>2497</v>
      </c>
      <c r="BV9" t="s">
        <v>2497</v>
      </c>
      <c r="BW9" t="s">
        <v>2497</v>
      </c>
      <c r="BX9" t="s">
        <v>2497</v>
      </c>
      <c r="BY9" t="s">
        <v>2490</v>
      </c>
      <c r="CA9" t="s">
        <v>1528</v>
      </c>
      <c r="CB9" t="s">
        <v>2729</v>
      </c>
      <c r="CC9" t="s">
        <v>2730</v>
      </c>
      <c r="CD9" t="s">
        <v>2572</v>
      </c>
      <c r="CE9" t="s">
        <v>2731</v>
      </c>
      <c r="CG9" t="s">
        <v>2732</v>
      </c>
      <c r="CH9" t="s">
        <v>2733</v>
      </c>
      <c r="CI9" t="s">
        <v>2734</v>
      </c>
      <c r="CJ9" t="s">
        <v>2571</v>
      </c>
      <c r="CK9" t="s">
        <v>2571</v>
      </c>
      <c r="CL9" t="s">
        <v>2571</v>
      </c>
      <c r="CM9" t="s">
        <v>2691</v>
      </c>
      <c r="CN9" t="s">
        <v>2735</v>
      </c>
      <c r="CO9" t="s">
        <v>2736</v>
      </c>
      <c r="CP9" t="s">
        <v>2737</v>
      </c>
      <c r="CQ9" t="s">
        <v>2581</v>
      </c>
      <c r="CR9" t="s">
        <v>2581</v>
      </c>
      <c r="CS9" t="s">
        <v>2581</v>
      </c>
      <c r="CT9" t="s">
        <v>2738</v>
      </c>
      <c r="CU9" t="s">
        <v>2739</v>
      </c>
      <c r="CW9" t="s">
        <v>2740</v>
      </c>
      <c r="CX9" t="s">
        <v>2741</v>
      </c>
      <c r="CY9" t="s">
        <v>2742</v>
      </c>
      <c r="CZ9" t="s">
        <v>2648</v>
      </c>
      <c r="DA9" t="s">
        <v>2516</v>
      </c>
    </row>
    <row r="10" spans="1:110" x14ac:dyDescent="0.25">
      <c r="A10" s="9" t="s">
        <v>522</v>
      </c>
      <c r="B10" s="10">
        <v>2529</v>
      </c>
      <c r="C10" s="10">
        <v>2586</v>
      </c>
      <c r="D10" s="10">
        <v>2414</v>
      </c>
      <c r="E10" s="10">
        <v>2448</v>
      </c>
      <c r="F10" s="10">
        <v>2661</v>
      </c>
      <c r="G10" s="10">
        <v>2524</v>
      </c>
      <c r="H10" s="10">
        <v>2519</v>
      </c>
      <c r="I10" s="10">
        <v>2482</v>
      </c>
      <c r="J10" s="10">
        <v>2481</v>
      </c>
      <c r="K10" s="10">
        <v>2477</v>
      </c>
      <c r="L10" s="10">
        <v>2569</v>
      </c>
      <c r="M10" s="10"/>
      <c r="N10" s="10">
        <v>2580</v>
      </c>
      <c r="O10" s="10">
        <f>805+829+885</f>
        <v>2519</v>
      </c>
      <c r="P10" s="10">
        <v>2366</v>
      </c>
      <c r="Q10" s="10">
        <v>2629</v>
      </c>
      <c r="R10" s="10">
        <v>2672</v>
      </c>
      <c r="S10" s="10">
        <v>2841</v>
      </c>
      <c r="T10" s="10">
        <v>2605</v>
      </c>
      <c r="U10" s="10">
        <v>2553</v>
      </c>
      <c r="V10" s="10">
        <v>2550</v>
      </c>
      <c r="W10" s="10">
        <v>2634</v>
      </c>
      <c r="X10" s="10">
        <v>2527</v>
      </c>
      <c r="Y10" s="10">
        <v>2318</v>
      </c>
      <c r="Z10" s="10">
        <f>515+398+481+470+464</f>
        <v>2328</v>
      </c>
      <c r="AA10" s="10">
        <v>2562</v>
      </c>
      <c r="AB10" s="10">
        <v>2415</v>
      </c>
      <c r="AC10" s="10"/>
      <c r="AD10" s="10">
        <v>2656</v>
      </c>
      <c r="AE10" s="10">
        <v>2554</v>
      </c>
      <c r="AF10" s="10">
        <v>2777</v>
      </c>
      <c r="AG10" s="10">
        <v>2610</v>
      </c>
      <c r="AH10" s="10">
        <v>2585</v>
      </c>
      <c r="AI10" s="10">
        <v>2619</v>
      </c>
      <c r="AJ10" s="10">
        <v>2808</v>
      </c>
      <c r="AK10" s="10">
        <v>2725</v>
      </c>
      <c r="AL10" s="10">
        <f>548+542+551+502+566</f>
        <v>2709</v>
      </c>
      <c r="AM10" s="10">
        <f>532+548+562+573+594</f>
        <v>2809</v>
      </c>
      <c r="AN10" s="10">
        <v>2638</v>
      </c>
      <c r="AO10" s="10">
        <v>2943</v>
      </c>
      <c r="AP10" s="10">
        <f>571+505+585+611+565</f>
        <v>2837</v>
      </c>
      <c r="AQ10" s="10">
        <v>2707</v>
      </c>
      <c r="AR10" s="10">
        <v>2726</v>
      </c>
      <c r="AS10" s="10">
        <f>576+574+522+623+530</f>
        <v>2825</v>
      </c>
      <c r="AT10" s="10">
        <f>565+545+603+674+553</f>
        <v>2940</v>
      </c>
      <c r="AU10" s="10"/>
      <c r="AV10" s="10">
        <v>2872</v>
      </c>
      <c r="AW10" s="10">
        <v>2691</v>
      </c>
      <c r="AX10" s="10">
        <f>655+587+563+528+593</f>
        <v>2926</v>
      </c>
      <c r="AY10" s="10">
        <v>2845</v>
      </c>
      <c r="AZ10" s="10">
        <v>2838</v>
      </c>
      <c r="BA10" s="10">
        <v>2644</v>
      </c>
      <c r="BB10" s="10">
        <v>2855</v>
      </c>
      <c r="BC10" s="10">
        <v>2742</v>
      </c>
      <c r="BD10" s="10">
        <v>2824</v>
      </c>
      <c r="BE10" s="10">
        <v>2872</v>
      </c>
      <c r="BF10" s="10">
        <f>534+581+575+545+604</f>
        <v>2839</v>
      </c>
      <c r="BG10" s="10">
        <v>2837</v>
      </c>
      <c r="BH10" s="10">
        <v>2836</v>
      </c>
      <c r="BI10" s="10">
        <v>2746</v>
      </c>
      <c r="BJ10" s="10">
        <v>3007</v>
      </c>
      <c r="BK10" s="10">
        <v>3099</v>
      </c>
      <c r="BL10" s="10">
        <v>2966</v>
      </c>
      <c r="BM10" s="10">
        <v>3103</v>
      </c>
      <c r="BN10" s="10">
        <v>2943</v>
      </c>
      <c r="BO10" s="10">
        <v>3102</v>
      </c>
      <c r="BP10" s="10"/>
      <c r="BQ10" s="10">
        <v>2958</v>
      </c>
      <c r="BR10" s="10">
        <f>951+992+997</f>
        <v>2940</v>
      </c>
      <c r="BS10" s="10">
        <f>591+543+652+577+698</f>
        <v>3061</v>
      </c>
      <c r="BT10" s="10">
        <f>667+515+643+620+578</f>
        <v>3023</v>
      </c>
      <c r="BU10" s="10">
        <v>3000</v>
      </c>
      <c r="BV10" s="10">
        <v>3025</v>
      </c>
      <c r="BW10" s="10">
        <f>536+538+706+606+589</f>
        <v>2975</v>
      </c>
      <c r="BX10" s="10">
        <v>2906</v>
      </c>
      <c r="BY10" s="10">
        <f>610+636+575+622+538</f>
        <v>2981</v>
      </c>
      <c r="BZ10" s="10"/>
      <c r="CA10" s="10">
        <f>600+620+643+634+611</f>
        <v>3108</v>
      </c>
      <c r="CB10" s="10">
        <f>636+517+574+608+672</f>
        <v>3007</v>
      </c>
      <c r="CC10" s="10">
        <v>2881</v>
      </c>
      <c r="CD10" s="10">
        <v>2906</v>
      </c>
      <c r="CE10" s="10">
        <f>521+537+590+638+546</f>
        <v>2832</v>
      </c>
      <c r="CF10" s="10"/>
      <c r="CG10" s="10">
        <v>3040</v>
      </c>
      <c r="CH10" s="10">
        <v>2996</v>
      </c>
      <c r="CI10" s="10">
        <v>2832</v>
      </c>
      <c r="CJ10" s="10">
        <v>3092</v>
      </c>
      <c r="CK10" s="10">
        <v>3031</v>
      </c>
      <c r="CL10" s="10">
        <v>2885</v>
      </c>
      <c r="CM10" s="10">
        <v>2637</v>
      </c>
      <c r="CN10" s="10">
        <v>2614</v>
      </c>
      <c r="CO10" s="10">
        <v>2429</v>
      </c>
      <c r="CP10" s="10">
        <v>2877</v>
      </c>
      <c r="CQ10" s="10">
        <v>2917</v>
      </c>
      <c r="CR10" s="53">
        <v>2414</v>
      </c>
      <c r="CS10" s="10">
        <v>3014</v>
      </c>
      <c r="CT10" s="10">
        <v>2827</v>
      </c>
      <c r="CU10" s="10">
        <v>2893</v>
      </c>
      <c r="CV10" s="10"/>
      <c r="CW10" s="10">
        <v>2756</v>
      </c>
      <c r="CX10" s="10">
        <v>2654</v>
      </c>
      <c r="CY10" s="10">
        <v>2588</v>
      </c>
      <c r="CZ10" s="10">
        <v>2615</v>
      </c>
      <c r="DA10" s="10">
        <v>2845</v>
      </c>
      <c r="DB10" s="10"/>
      <c r="DC10" s="10"/>
      <c r="DD10" s="10"/>
      <c r="DE10" s="10"/>
      <c r="DF10" s="10"/>
    </row>
    <row r="12" spans="1:110" x14ac:dyDescent="0.25">
      <c r="A12" s="5" t="s">
        <v>523</v>
      </c>
      <c r="B12" s="5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</row>
    <row r="13" spans="1:110" x14ac:dyDescent="0.25">
      <c r="A13">
        <v>1</v>
      </c>
      <c r="B13" t="s">
        <v>2743</v>
      </c>
      <c r="C13" t="s">
        <v>2744</v>
      </c>
      <c r="D13" t="s">
        <v>2745</v>
      </c>
      <c r="E13" t="s">
        <v>2650</v>
      </c>
      <c r="F13" t="s">
        <v>2746</v>
      </c>
      <c r="G13" t="s">
        <v>2652</v>
      </c>
      <c r="H13" t="s">
        <v>2706</v>
      </c>
      <c r="I13" t="s">
        <v>2653</v>
      </c>
      <c r="J13" t="s">
        <v>2522</v>
      </c>
      <c r="K13" t="s">
        <v>2453</v>
      </c>
      <c r="L13" t="s">
        <v>2706</v>
      </c>
      <c r="N13" t="s">
        <v>2706</v>
      </c>
      <c r="O13" t="s">
        <v>2531</v>
      </c>
      <c r="P13" t="s">
        <v>2650</v>
      </c>
      <c r="Q13" t="s">
        <v>2706</v>
      </c>
      <c r="R13" t="s">
        <v>2747</v>
      </c>
      <c r="S13" t="s">
        <v>2457</v>
      </c>
      <c r="T13" t="s">
        <v>2748</v>
      </c>
      <c r="U13" t="s">
        <v>2749</v>
      </c>
      <c r="V13" t="s">
        <v>2655</v>
      </c>
      <c r="W13" t="s">
        <v>2750</v>
      </c>
      <c r="X13" t="s">
        <v>2751</v>
      </c>
      <c r="Y13" t="s">
        <v>2752</v>
      </c>
      <c r="Z13" t="s">
        <v>2753</v>
      </c>
      <c r="AA13" t="s">
        <v>2457</v>
      </c>
      <c r="AB13" t="s">
        <v>2754</v>
      </c>
      <c r="AD13" t="s">
        <v>2755</v>
      </c>
      <c r="AE13" t="s">
        <v>2755</v>
      </c>
      <c r="AF13" t="s">
        <v>2756</v>
      </c>
      <c r="AG13" t="s">
        <v>2473</v>
      </c>
      <c r="AH13" t="s">
        <v>2757</v>
      </c>
      <c r="AI13" t="s">
        <v>2474</v>
      </c>
      <c r="AJ13" t="s">
        <v>2475</v>
      </c>
      <c r="AK13" t="s">
        <v>2758</v>
      </c>
      <c r="AL13" t="s">
        <v>2759</v>
      </c>
      <c r="AM13" t="s">
        <v>2548</v>
      </c>
      <c r="AN13" t="s">
        <v>2760</v>
      </c>
      <c r="AO13" t="s">
        <v>2612</v>
      </c>
      <c r="AP13" t="s">
        <v>2473</v>
      </c>
      <c r="AQ13" t="s">
        <v>2473</v>
      </c>
      <c r="AR13" t="s">
        <v>2479</v>
      </c>
      <c r="AS13" t="s">
        <v>2761</v>
      </c>
      <c r="AT13" t="s">
        <v>2474</v>
      </c>
      <c r="AV13" t="s">
        <v>2479</v>
      </c>
      <c r="AW13" t="s">
        <v>2554</v>
      </c>
      <c r="AX13" t="s">
        <v>2762</v>
      </c>
      <c r="AY13" t="s">
        <v>2763</v>
      </c>
      <c r="AZ13" t="s">
        <v>2764</v>
      </c>
      <c r="BA13" t="s">
        <v>2765</v>
      </c>
      <c r="BB13" t="s">
        <v>2766</v>
      </c>
      <c r="BC13" t="s">
        <v>2767</v>
      </c>
      <c r="BD13" t="s">
        <v>2768</v>
      </c>
      <c r="BE13" t="s">
        <v>2739</v>
      </c>
      <c r="BF13" t="s">
        <v>2769</v>
      </c>
      <c r="BG13" t="s">
        <v>2719</v>
      </c>
      <c r="BH13" t="s">
        <v>2620</v>
      </c>
      <c r="BI13" t="s">
        <v>2632</v>
      </c>
      <c r="BJ13" t="s">
        <v>2498</v>
      </c>
      <c r="BK13" t="s">
        <v>2765</v>
      </c>
      <c r="BL13" t="s">
        <v>2770</v>
      </c>
      <c r="BM13" t="s">
        <v>2495</v>
      </c>
      <c r="BN13" t="s">
        <v>2771</v>
      </c>
      <c r="BO13" t="s">
        <v>2544</v>
      </c>
      <c r="BQ13" t="s">
        <v>2772</v>
      </c>
      <c r="BR13" t="s">
        <v>2626</v>
      </c>
      <c r="BS13" t="s">
        <v>2773</v>
      </c>
      <c r="BT13" t="s">
        <v>2774</v>
      </c>
      <c r="BU13" t="s">
        <v>2635</v>
      </c>
      <c r="BV13" t="s">
        <v>2635</v>
      </c>
      <c r="BW13" t="s">
        <v>2683</v>
      </c>
      <c r="BX13" t="s">
        <v>2775</v>
      </c>
      <c r="BY13" t="s">
        <v>2776</v>
      </c>
      <c r="CA13" t="s">
        <v>812</v>
      </c>
      <c r="CB13" t="s">
        <v>812</v>
      </c>
      <c r="CC13" t="s">
        <v>1528</v>
      </c>
      <c r="CD13" t="s">
        <v>2777</v>
      </c>
      <c r="CE13" t="s">
        <v>2681</v>
      </c>
      <c r="CG13" t="s">
        <v>1527</v>
      </c>
      <c r="CH13" t="s">
        <v>2681</v>
      </c>
      <c r="CI13" t="s">
        <v>2778</v>
      </c>
      <c r="CJ13" t="s">
        <v>2581</v>
      </c>
      <c r="CK13" t="s">
        <v>2581</v>
      </c>
      <c r="CL13" t="s">
        <v>2579</v>
      </c>
      <c r="CM13" t="s">
        <v>2581</v>
      </c>
      <c r="CN13" t="s">
        <v>2779</v>
      </c>
      <c r="CO13" t="s">
        <v>2780</v>
      </c>
      <c r="CP13" t="s">
        <v>2587</v>
      </c>
      <c r="CQ13" t="s">
        <v>2511</v>
      </c>
      <c r="CR13" t="s">
        <v>2642</v>
      </c>
      <c r="CS13" t="s">
        <v>2571</v>
      </c>
      <c r="CT13" t="s">
        <v>2640</v>
      </c>
      <c r="CU13" t="s">
        <v>2515</v>
      </c>
      <c r="CW13" t="s">
        <v>2515</v>
      </c>
      <c r="CX13" t="s">
        <v>2781</v>
      </c>
      <c r="CY13" t="s">
        <v>2782</v>
      </c>
      <c r="CZ13" t="s">
        <v>2783</v>
      </c>
      <c r="DA13" t="s">
        <v>2571</v>
      </c>
    </row>
    <row r="14" spans="1:110" x14ac:dyDescent="0.25">
      <c r="A14">
        <v>2</v>
      </c>
      <c r="B14" t="s">
        <v>2784</v>
      </c>
      <c r="C14" t="s">
        <v>2785</v>
      </c>
      <c r="D14" t="s">
        <v>2786</v>
      </c>
      <c r="E14" t="s">
        <v>2703</v>
      </c>
      <c r="F14" t="s">
        <v>2703</v>
      </c>
      <c r="G14" t="s">
        <v>2522</v>
      </c>
      <c r="H14" t="s">
        <v>2787</v>
      </c>
      <c r="I14" t="s">
        <v>2788</v>
      </c>
      <c r="J14" t="s">
        <v>2660</v>
      </c>
      <c r="K14" t="s">
        <v>2652</v>
      </c>
      <c r="L14" t="s">
        <v>2529</v>
      </c>
      <c r="N14" t="s">
        <v>2655</v>
      </c>
      <c r="O14" t="s">
        <v>2530</v>
      </c>
      <c r="P14" t="s">
        <v>2789</v>
      </c>
      <c r="Q14" t="s">
        <v>2655</v>
      </c>
      <c r="R14" t="s">
        <v>2790</v>
      </c>
      <c r="S14" t="s">
        <v>2456</v>
      </c>
      <c r="T14" t="s">
        <v>2791</v>
      </c>
      <c r="U14" t="s">
        <v>2792</v>
      </c>
      <c r="V14" t="s">
        <v>2706</v>
      </c>
      <c r="W14" t="s">
        <v>2541</v>
      </c>
      <c r="X14" t="s">
        <v>2793</v>
      </c>
      <c r="Y14" t="s">
        <v>2667</v>
      </c>
      <c r="Z14" t="s">
        <v>2794</v>
      </c>
      <c r="AA14" t="s">
        <v>2531</v>
      </c>
      <c r="AB14" t="s">
        <v>2795</v>
      </c>
      <c r="AD14" t="s">
        <v>2796</v>
      </c>
      <c r="AE14" t="s">
        <v>2610</v>
      </c>
      <c r="AF14" t="s">
        <v>2545</v>
      </c>
      <c r="AG14" t="s">
        <v>2472</v>
      </c>
      <c r="AH14" t="s">
        <v>2797</v>
      </c>
      <c r="AI14" t="s">
        <v>2473</v>
      </c>
      <c r="AJ14" t="s">
        <v>2544</v>
      </c>
      <c r="AK14" t="s">
        <v>2798</v>
      </c>
      <c r="AL14" t="s">
        <v>2475</v>
      </c>
      <c r="AM14" t="s">
        <v>2544</v>
      </c>
      <c r="AN14" t="s">
        <v>2799</v>
      </c>
      <c r="AO14" t="s">
        <v>2621</v>
      </c>
      <c r="AP14" t="s">
        <v>2474</v>
      </c>
      <c r="AQ14" t="s">
        <v>2474</v>
      </c>
      <c r="AR14" t="s">
        <v>2612</v>
      </c>
      <c r="AS14" t="s">
        <v>2800</v>
      </c>
      <c r="AT14" t="s">
        <v>2473</v>
      </c>
      <c r="AV14" t="s">
        <v>2612</v>
      </c>
      <c r="AW14" t="s">
        <v>2722</v>
      </c>
      <c r="AX14" t="s">
        <v>2801</v>
      </c>
      <c r="AY14" t="s">
        <v>2802</v>
      </c>
      <c r="AZ14" t="s">
        <v>2803</v>
      </c>
      <c r="BA14" t="s">
        <v>2804</v>
      </c>
      <c r="BB14" t="s">
        <v>2805</v>
      </c>
      <c r="BC14" t="s">
        <v>2806</v>
      </c>
      <c r="BD14" t="s">
        <v>2807</v>
      </c>
      <c r="BE14" t="s">
        <v>2490</v>
      </c>
      <c r="BF14" t="s">
        <v>2808</v>
      </c>
      <c r="BG14" t="s">
        <v>2486</v>
      </c>
      <c r="BH14" t="s">
        <v>2486</v>
      </c>
      <c r="BI14" t="s">
        <v>2490</v>
      </c>
      <c r="BJ14" t="s">
        <v>2624</v>
      </c>
      <c r="BK14" t="s">
        <v>2809</v>
      </c>
      <c r="BL14" t="s">
        <v>2808</v>
      </c>
      <c r="BM14" t="s">
        <v>2497</v>
      </c>
      <c r="BN14" t="s">
        <v>2810</v>
      </c>
      <c r="BO14" t="s">
        <v>2571</v>
      </c>
      <c r="BQ14" t="s">
        <v>2811</v>
      </c>
      <c r="BR14" t="s">
        <v>2739</v>
      </c>
      <c r="BS14" t="s">
        <v>2812</v>
      </c>
      <c r="BT14" t="s">
        <v>2632</v>
      </c>
      <c r="BU14" t="s">
        <v>2497</v>
      </c>
      <c r="BV14" t="s">
        <v>2497</v>
      </c>
      <c r="BW14" t="s">
        <v>2739</v>
      </c>
      <c r="BX14" t="s">
        <v>2813</v>
      </c>
      <c r="BY14" t="s">
        <v>2497</v>
      </c>
      <c r="CA14" t="s">
        <v>2729</v>
      </c>
      <c r="CB14" t="s">
        <v>2497</v>
      </c>
      <c r="CC14" t="s">
        <v>1527</v>
      </c>
      <c r="CD14" t="s">
        <v>2730</v>
      </c>
      <c r="CE14" t="s">
        <v>2814</v>
      </c>
      <c r="CG14" t="s">
        <v>1528</v>
      </c>
      <c r="CH14" t="s">
        <v>2730</v>
      </c>
      <c r="CI14" t="s">
        <v>2733</v>
      </c>
      <c r="CJ14" t="s">
        <v>2815</v>
      </c>
      <c r="CK14" t="s">
        <v>2815</v>
      </c>
      <c r="CL14" t="s">
        <v>2729</v>
      </c>
      <c r="CM14" t="s">
        <v>2815</v>
      </c>
      <c r="CN14" t="s">
        <v>2511</v>
      </c>
      <c r="CO14" t="s">
        <v>2646</v>
      </c>
      <c r="CP14" t="s">
        <v>2515</v>
      </c>
      <c r="CQ14" t="s">
        <v>2692</v>
      </c>
      <c r="CR14" t="s">
        <v>2515</v>
      </c>
      <c r="CS14" t="s">
        <v>2581</v>
      </c>
      <c r="CT14" t="s">
        <v>2816</v>
      </c>
      <c r="CU14" t="s">
        <v>2738</v>
      </c>
      <c r="CW14" t="s">
        <v>2738</v>
      </c>
      <c r="CX14" t="s">
        <v>2741</v>
      </c>
      <c r="CY14" t="s">
        <v>2817</v>
      </c>
      <c r="CZ14" t="s">
        <v>2818</v>
      </c>
      <c r="DA14" t="s">
        <v>2819</v>
      </c>
    </row>
    <row r="15" spans="1:110" x14ac:dyDescent="0.25">
      <c r="A15" s="9" t="s">
        <v>522</v>
      </c>
      <c r="B15" s="10">
        <v>1047</v>
      </c>
      <c r="C15" s="10">
        <v>1042</v>
      </c>
      <c r="D15" s="10">
        <v>1028</v>
      </c>
      <c r="E15" s="10">
        <v>1021</v>
      </c>
      <c r="F15" s="10">
        <v>1111</v>
      </c>
      <c r="G15" s="10">
        <v>1041</v>
      </c>
      <c r="H15" s="10">
        <v>1072</v>
      </c>
      <c r="I15" s="10">
        <v>1053</v>
      </c>
      <c r="J15" s="10">
        <v>1015</v>
      </c>
      <c r="K15" s="10">
        <v>1062</v>
      </c>
      <c r="L15" s="10">
        <v>1163</v>
      </c>
      <c r="M15" s="10"/>
      <c r="N15" s="10">
        <v>1062</v>
      </c>
      <c r="O15" s="10">
        <v>1057</v>
      </c>
      <c r="P15" s="10">
        <v>1023</v>
      </c>
      <c r="Q15" s="10">
        <v>1131</v>
      </c>
      <c r="R15" s="10">
        <v>1232</v>
      </c>
      <c r="S15" s="10">
        <v>1190</v>
      </c>
      <c r="T15" s="10">
        <v>1210</v>
      </c>
      <c r="U15" s="10">
        <v>986</v>
      </c>
      <c r="V15" s="10">
        <v>1118</v>
      </c>
      <c r="W15" s="10">
        <f>559+509+69</f>
        <v>1137</v>
      </c>
      <c r="X15" s="10">
        <v>1073</v>
      </c>
      <c r="Y15" s="10">
        <f>539+542+63</f>
        <v>1144</v>
      </c>
      <c r="Z15" s="10">
        <f>567+511+57</f>
        <v>1135</v>
      </c>
      <c r="AA15" s="10">
        <v>1088</v>
      </c>
      <c r="AB15" s="10">
        <v>1074</v>
      </c>
      <c r="AC15" s="10"/>
      <c r="AD15" s="10">
        <v>1143</v>
      </c>
      <c r="AE15" s="10">
        <v>1046</v>
      </c>
      <c r="AF15" s="10">
        <f>616+560</f>
        <v>1176</v>
      </c>
      <c r="AG15" s="10">
        <v>1215</v>
      </c>
      <c r="AH15" s="10">
        <v>1054</v>
      </c>
      <c r="AI15" s="10">
        <v>1159</v>
      </c>
      <c r="AJ15" s="10">
        <f>567+531</f>
        <v>1098</v>
      </c>
      <c r="AK15" s="10">
        <v>1042</v>
      </c>
      <c r="AL15" s="10">
        <f>616+511</f>
        <v>1127</v>
      </c>
      <c r="AM15" s="10">
        <v>1150</v>
      </c>
      <c r="AN15" s="10">
        <v>1058</v>
      </c>
      <c r="AO15" s="10">
        <v>1205</v>
      </c>
      <c r="AP15" s="10">
        <v>1295</v>
      </c>
      <c r="AQ15" s="10">
        <v>1274</v>
      </c>
      <c r="AR15" s="10">
        <v>1185</v>
      </c>
      <c r="AS15" s="10">
        <f>667+596</f>
        <v>1263</v>
      </c>
      <c r="AT15" s="10">
        <v>1212</v>
      </c>
      <c r="AU15" s="10"/>
      <c r="AV15" s="10">
        <f>582+646</f>
        <v>1228</v>
      </c>
      <c r="AW15" s="10">
        <v>1128</v>
      </c>
      <c r="AX15" s="10">
        <f>617+610</f>
        <v>1227</v>
      </c>
      <c r="AY15" s="10">
        <v>1213</v>
      </c>
      <c r="AZ15" s="10">
        <v>1185</v>
      </c>
      <c r="BA15" s="10">
        <f>1162+162</f>
        <v>1324</v>
      </c>
      <c r="BB15" s="10">
        <f>571+598</f>
        <v>1169</v>
      </c>
      <c r="BC15" s="10">
        <v>1154</v>
      </c>
      <c r="BD15" s="10">
        <f>517+758</f>
        <v>1275</v>
      </c>
      <c r="BE15" s="10">
        <f>622+624</f>
        <v>1246</v>
      </c>
      <c r="BF15" s="10">
        <f>612+610</f>
        <v>1222</v>
      </c>
      <c r="BG15" s="10">
        <v>1168</v>
      </c>
      <c r="BH15" s="10">
        <v>1170</v>
      </c>
      <c r="BI15" s="10">
        <v>1217</v>
      </c>
      <c r="BJ15" s="10">
        <v>1314</v>
      </c>
      <c r="BK15" s="10">
        <v>1216</v>
      </c>
      <c r="BL15" s="10">
        <v>1260</v>
      </c>
      <c r="BM15" s="10">
        <v>1195</v>
      </c>
      <c r="BN15" s="10">
        <v>1174</v>
      </c>
      <c r="BO15" s="10">
        <f>636+676</f>
        <v>1312</v>
      </c>
      <c r="BP15" s="10"/>
      <c r="BQ15" s="10">
        <v>1230</v>
      </c>
      <c r="BR15" s="10">
        <v>1253</v>
      </c>
      <c r="BS15" s="10">
        <v>1202</v>
      </c>
      <c r="BT15" s="10">
        <f>595+665</f>
        <v>1260</v>
      </c>
      <c r="BU15" s="10">
        <f>1327</f>
        <v>1327</v>
      </c>
      <c r="BV15" s="10">
        <v>1294</v>
      </c>
      <c r="BW15" s="10">
        <f>573+708</f>
        <v>1281</v>
      </c>
      <c r="BX15" s="10">
        <v>1233</v>
      </c>
      <c r="BY15" s="10">
        <v>1315</v>
      </c>
      <c r="BZ15" s="10"/>
      <c r="CA15" s="10">
        <v>1405</v>
      </c>
      <c r="CB15" s="10">
        <v>1287</v>
      </c>
      <c r="CC15" s="10">
        <v>1289</v>
      </c>
      <c r="CD15" s="10">
        <v>1270</v>
      </c>
      <c r="CE15" s="10">
        <f>617+622</f>
        <v>1239</v>
      </c>
      <c r="CF15" s="10"/>
      <c r="CG15" s="10">
        <v>1368</v>
      </c>
      <c r="CH15" s="10">
        <v>1364</v>
      </c>
      <c r="CI15" s="10">
        <v>1224</v>
      </c>
      <c r="CJ15" s="10">
        <v>1371</v>
      </c>
      <c r="CK15" s="10">
        <v>1280</v>
      </c>
      <c r="CL15" s="10">
        <v>1257</v>
      </c>
      <c r="CM15" s="10">
        <v>1112</v>
      </c>
      <c r="CN15" s="10">
        <v>1121</v>
      </c>
      <c r="CO15" s="10">
        <v>1151</v>
      </c>
      <c r="CP15" s="10">
        <v>1194</v>
      </c>
      <c r="CQ15" s="10">
        <v>1261</v>
      </c>
      <c r="CR15" s="10">
        <v>1110</v>
      </c>
      <c r="CS15" s="10">
        <v>1390</v>
      </c>
      <c r="CT15" s="10">
        <v>1316</v>
      </c>
      <c r="CU15" s="10">
        <v>1184</v>
      </c>
      <c r="CV15" s="10"/>
      <c r="CW15" s="10">
        <v>1241</v>
      </c>
      <c r="CX15" s="10">
        <v>1232</v>
      </c>
      <c r="CY15" s="10">
        <v>1121</v>
      </c>
      <c r="CZ15" s="10">
        <f>1429-288</f>
        <v>1141</v>
      </c>
      <c r="DA15" s="10">
        <v>1321</v>
      </c>
      <c r="DB15" s="10"/>
      <c r="DC15" s="10"/>
      <c r="DD15" s="10"/>
      <c r="DE15" s="10"/>
      <c r="DF15" s="10"/>
    </row>
    <row r="17" spans="1:110" x14ac:dyDescent="0.25">
      <c r="A17" s="5" t="s">
        <v>642</v>
      </c>
      <c r="B17" s="5"/>
      <c r="C17" s="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</row>
    <row r="18" spans="1:110" x14ac:dyDescent="0.25">
      <c r="A18">
        <v>1</v>
      </c>
      <c r="B18" t="s">
        <v>2592</v>
      </c>
      <c r="C18" t="s">
        <v>2820</v>
      </c>
      <c r="D18" t="s">
        <v>2526</v>
      </c>
      <c r="E18" t="s">
        <v>2821</v>
      </c>
      <c r="F18" t="s">
        <v>2703</v>
      </c>
      <c r="G18" t="s">
        <v>2455</v>
      </c>
      <c r="H18" t="s">
        <v>2822</v>
      </c>
      <c r="I18" t="s">
        <v>2451</v>
      </c>
      <c r="J18" t="s">
        <v>2823</v>
      </c>
      <c r="K18" t="s">
        <v>2655</v>
      </c>
      <c r="L18" t="s">
        <v>2824</v>
      </c>
      <c r="N18" t="s">
        <v>2796</v>
      </c>
      <c r="O18" t="s">
        <v>2596</v>
      </c>
      <c r="P18" t="s">
        <v>2657</v>
      </c>
      <c r="Q18" t="s">
        <v>2825</v>
      </c>
      <c r="R18" t="s">
        <v>2663</v>
      </c>
      <c r="S18" t="s">
        <v>2823</v>
      </c>
      <c r="T18" t="s">
        <v>2657</v>
      </c>
      <c r="U18" t="s">
        <v>2826</v>
      </c>
      <c r="V18" t="s">
        <v>2710</v>
      </c>
      <c r="W18" t="s">
        <v>2456</v>
      </c>
      <c r="X18" t="s">
        <v>2827</v>
      </c>
      <c r="Y18" t="s">
        <v>2828</v>
      </c>
      <c r="Z18" t="s">
        <v>2829</v>
      </c>
      <c r="AA18" t="s">
        <v>2755</v>
      </c>
      <c r="AB18" t="s">
        <v>2830</v>
      </c>
      <c r="AD18" t="s">
        <v>2610</v>
      </c>
      <c r="AE18" t="s">
        <v>2831</v>
      </c>
      <c r="AF18" t="s">
        <v>2832</v>
      </c>
      <c r="AG18" t="s">
        <v>2833</v>
      </c>
      <c r="AH18" t="s">
        <v>2834</v>
      </c>
      <c r="AI18" t="s">
        <v>2473</v>
      </c>
      <c r="AJ18" t="s">
        <v>2545</v>
      </c>
      <c r="AK18" t="s">
        <v>2759</v>
      </c>
      <c r="AL18" t="s">
        <v>2835</v>
      </c>
      <c r="AM18" t="s">
        <v>2475</v>
      </c>
      <c r="AN18" t="s">
        <v>2836</v>
      </c>
      <c r="AO18" t="s">
        <v>2614</v>
      </c>
      <c r="AP18" t="s">
        <v>2837</v>
      </c>
      <c r="AQ18" t="s">
        <v>2545</v>
      </c>
      <c r="AR18" t="s">
        <v>2838</v>
      </c>
      <c r="AS18" t="s">
        <v>2554</v>
      </c>
      <c r="AT18" t="s">
        <v>2798</v>
      </c>
      <c r="AV18" t="s">
        <v>2474</v>
      </c>
      <c r="AW18" t="s">
        <v>2839</v>
      </c>
      <c r="AX18" t="s">
        <v>2840</v>
      </c>
      <c r="AY18" t="s">
        <v>2841</v>
      </c>
      <c r="AZ18" t="s">
        <v>2479</v>
      </c>
      <c r="BA18" t="s">
        <v>2624</v>
      </c>
      <c r="BB18" t="s">
        <v>2805</v>
      </c>
      <c r="BC18" t="s">
        <v>2842</v>
      </c>
      <c r="BD18" t="s">
        <v>2843</v>
      </c>
      <c r="BE18" t="s">
        <v>2483</v>
      </c>
      <c r="BF18" t="s">
        <v>2844</v>
      </c>
      <c r="BG18" t="s">
        <v>2622</v>
      </c>
      <c r="BH18" t="s">
        <v>2845</v>
      </c>
      <c r="BI18" t="s">
        <v>2632</v>
      </c>
      <c r="BJ18" t="s">
        <v>2632</v>
      </c>
      <c r="BK18" t="s">
        <v>2492</v>
      </c>
      <c r="BL18" t="s">
        <v>2846</v>
      </c>
      <c r="BM18" t="s">
        <v>2847</v>
      </c>
      <c r="BN18" t="s">
        <v>2638</v>
      </c>
      <c r="BO18" t="s">
        <v>2848</v>
      </c>
      <c r="BQ18" t="s">
        <v>2497</v>
      </c>
      <c r="BR18" t="s">
        <v>2811</v>
      </c>
      <c r="BS18" t="s">
        <v>2849</v>
      </c>
      <c r="BT18" t="s">
        <v>2497</v>
      </c>
      <c r="BU18" t="s">
        <v>2850</v>
      </c>
      <c r="BV18" t="s">
        <v>1527</v>
      </c>
      <c r="BW18" t="s">
        <v>2851</v>
      </c>
      <c r="BX18" t="s">
        <v>2572</v>
      </c>
      <c r="BY18" t="s">
        <v>1527</v>
      </c>
      <c r="CA18" t="s">
        <v>812</v>
      </c>
      <c r="CB18" t="s">
        <v>1527</v>
      </c>
      <c r="CC18" t="s">
        <v>2639</v>
      </c>
      <c r="CD18" t="s">
        <v>1527</v>
      </c>
      <c r="CE18" t="s">
        <v>2515</v>
      </c>
      <c r="CG18" t="s">
        <v>2504</v>
      </c>
      <c r="CH18" t="s">
        <v>1527</v>
      </c>
      <c r="CI18" t="s">
        <v>2571</v>
      </c>
      <c r="CJ18" t="s">
        <v>2852</v>
      </c>
      <c r="CK18" t="s">
        <v>2507</v>
      </c>
      <c r="CL18" t="s">
        <v>2853</v>
      </c>
      <c r="CM18" t="s">
        <v>2729</v>
      </c>
      <c r="CN18" t="s">
        <v>2507</v>
      </c>
      <c r="CO18" t="s">
        <v>1527</v>
      </c>
      <c r="CP18" t="s">
        <v>584</v>
      </c>
      <c r="CQ18" t="s">
        <v>584</v>
      </c>
      <c r="CR18" t="s">
        <v>2571</v>
      </c>
      <c r="CS18" t="s">
        <v>1527</v>
      </c>
      <c r="CT18" t="s">
        <v>2854</v>
      </c>
      <c r="CU18" t="s">
        <v>2855</v>
      </c>
      <c r="CW18" t="s">
        <v>2856</v>
      </c>
      <c r="CX18" t="s">
        <v>2857</v>
      </c>
      <c r="CY18" t="s">
        <v>2856</v>
      </c>
      <c r="CZ18" t="s">
        <v>2858</v>
      </c>
      <c r="DA18" t="s">
        <v>584</v>
      </c>
    </row>
    <row r="19" spans="1:110" x14ac:dyDescent="0.25">
      <c r="A19" s="9" t="s">
        <v>522</v>
      </c>
      <c r="B19" s="10">
        <v>563</v>
      </c>
      <c r="C19" s="10">
        <v>550</v>
      </c>
      <c r="D19" s="10">
        <v>565</v>
      </c>
      <c r="E19" s="10">
        <v>581</v>
      </c>
      <c r="F19" s="10">
        <v>576</v>
      </c>
      <c r="G19" s="10">
        <v>579</v>
      </c>
      <c r="H19" s="10">
        <v>598</v>
      </c>
      <c r="I19" s="10">
        <v>603</v>
      </c>
      <c r="J19" s="10">
        <v>564</v>
      </c>
      <c r="K19" s="10">
        <f>150+199+200</f>
        <v>549</v>
      </c>
      <c r="L19" s="10">
        <v>573</v>
      </c>
      <c r="M19" s="10"/>
      <c r="N19" s="10">
        <f>182+160+226</f>
        <v>568</v>
      </c>
      <c r="O19" s="10">
        <v>556</v>
      </c>
      <c r="P19" s="10">
        <v>600</v>
      </c>
      <c r="Q19" s="10">
        <v>596</v>
      </c>
      <c r="R19" s="10">
        <v>628</v>
      </c>
      <c r="S19" s="10">
        <v>634</v>
      </c>
      <c r="T19" s="10">
        <v>625</v>
      </c>
      <c r="U19" s="10">
        <v>561</v>
      </c>
      <c r="V19" s="10">
        <v>625</v>
      </c>
      <c r="W19" s="10">
        <f>211+200+214+21</f>
        <v>646</v>
      </c>
      <c r="X19" s="10">
        <f>183+190+195+87</f>
        <v>655</v>
      </c>
      <c r="Y19" s="10">
        <f>215+193+207+75</f>
        <v>690</v>
      </c>
      <c r="Z19" s="10">
        <f>574+39</f>
        <v>613</v>
      </c>
      <c r="AA19" s="10">
        <v>608</v>
      </c>
      <c r="AB19" s="10">
        <v>557</v>
      </c>
      <c r="AC19" s="10"/>
      <c r="AD19" s="10">
        <v>638</v>
      </c>
      <c r="AE19" s="10">
        <v>593</v>
      </c>
      <c r="AF19" s="10">
        <f>200+209+173</f>
        <v>582</v>
      </c>
      <c r="AG19" s="10">
        <v>602</v>
      </c>
      <c r="AH19" s="10">
        <v>598</v>
      </c>
      <c r="AI19" s="10">
        <v>590</v>
      </c>
      <c r="AJ19" s="10">
        <v>602</v>
      </c>
      <c r="AK19" s="10">
        <v>634</v>
      </c>
      <c r="AL19" s="10">
        <f>188+244+190</f>
        <v>622</v>
      </c>
      <c r="AM19" s="10">
        <v>595</v>
      </c>
      <c r="AN19" s="10">
        <v>573</v>
      </c>
      <c r="AO19" s="10">
        <v>667</v>
      </c>
      <c r="AP19" s="10">
        <v>645</v>
      </c>
      <c r="AQ19" s="10">
        <v>612</v>
      </c>
      <c r="AR19" s="10">
        <v>639</v>
      </c>
      <c r="AS19" s="10">
        <v>653</v>
      </c>
      <c r="AT19" s="10">
        <v>622</v>
      </c>
      <c r="AU19" s="10"/>
      <c r="AV19" s="10">
        <v>701</v>
      </c>
      <c r="AW19" s="10">
        <v>665</v>
      </c>
      <c r="AX19" s="10">
        <f>233+224+212</f>
        <v>669</v>
      </c>
      <c r="AY19" s="10">
        <v>643</v>
      </c>
      <c r="AZ19" s="10">
        <v>635</v>
      </c>
      <c r="BA19" s="10">
        <v>657</v>
      </c>
      <c r="BB19" s="10">
        <v>637</v>
      </c>
      <c r="BC19" s="10">
        <v>612</v>
      </c>
      <c r="BD19" s="10">
        <f>199+247+216</f>
        <v>662</v>
      </c>
      <c r="BE19" s="10">
        <f>239+181+249</f>
        <v>669</v>
      </c>
      <c r="BF19" s="10">
        <v>613</v>
      </c>
      <c r="BG19" s="10">
        <v>678</v>
      </c>
      <c r="BH19" s="10">
        <v>657</v>
      </c>
      <c r="BI19" s="10">
        <v>708</v>
      </c>
      <c r="BJ19" s="10">
        <v>735</v>
      </c>
      <c r="BK19" s="10">
        <v>647</v>
      </c>
      <c r="BL19" s="10">
        <f>214+198+224</f>
        <v>636</v>
      </c>
      <c r="BM19" s="10">
        <v>648</v>
      </c>
      <c r="BN19" s="10">
        <f>197+202+244</f>
        <v>643</v>
      </c>
      <c r="BO19" s="10">
        <f>183+249+268</f>
        <v>700</v>
      </c>
      <c r="BP19" s="10"/>
      <c r="BQ19" s="10">
        <v>666</v>
      </c>
      <c r="BR19" s="10">
        <f>242+206+229</f>
        <v>677</v>
      </c>
      <c r="BS19" s="10">
        <f>221+223+256</f>
        <v>700</v>
      </c>
      <c r="BT19" s="10">
        <f>215+216+248</f>
        <v>679</v>
      </c>
      <c r="BU19" s="10">
        <v>671</v>
      </c>
      <c r="BV19" s="10">
        <v>700</v>
      </c>
      <c r="BW19" s="10">
        <f>279+182+203</f>
        <v>664</v>
      </c>
      <c r="BX19" s="10">
        <v>680</v>
      </c>
      <c r="BY19" s="10">
        <v>722</v>
      </c>
      <c r="BZ19" s="10"/>
      <c r="CA19" s="10">
        <v>744</v>
      </c>
      <c r="CB19" s="10">
        <v>697</v>
      </c>
      <c r="CC19" s="10">
        <v>655</v>
      </c>
      <c r="CD19" s="10">
        <v>680</v>
      </c>
      <c r="CE19" s="10">
        <v>692</v>
      </c>
      <c r="CF19" s="10"/>
      <c r="CG19" s="10">
        <v>689</v>
      </c>
      <c r="CH19" s="10">
        <v>769</v>
      </c>
      <c r="CI19" s="10">
        <v>731</v>
      </c>
      <c r="CJ19" s="10">
        <v>750</v>
      </c>
      <c r="CK19" s="10">
        <v>720</v>
      </c>
      <c r="CL19" s="10">
        <v>673</v>
      </c>
      <c r="CM19" s="10">
        <v>634</v>
      </c>
      <c r="CN19" s="10">
        <v>599</v>
      </c>
      <c r="CO19" s="10">
        <f>669</f>
        <v>669</v>
      </c>
      <c r="CP19" s="10">
        <v>749</v>
      </c>
      <c r="CQ19" s="10">
        <v>642</v>
      </c>
      <c r="CR19" s="10">
        <v>612</v>
      </c>
      <c r="CS19" s="10">
        <v>723</v>
      </c>
      <c r="CT19" s="10">
        <v>727</v>
      </c>
      <c r="CU19" s="10">
        <v>665</v>
      </c>
      <c r="CV19" s="10"/>
      <c r="CW19" s="10">
        <v>661</v>
      </c>
      <c r="CX19" s="10">
        <v>741</v>
      </c>
      <c r="CY19" s="10">
        <v>741</v>
      </c>
      <c r="CZ19" s="10">
        <v>738</v>
      </c>
      <c r="DA19" s="10">
        <v>736</v>
      </c>
      <c r="DB19" s="10"/>
      <c r="DC19" s="10"/>
      <c r="DD19" s="10"/>
      <c r="DE19" s="10"/>
      <c r="DF19" s="10"/>
    </row>
    <row r="20" spans="1:110" x14ac:dyDescent="0.25">
      <c r="A20" s="3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</row>
    <row r="21" spans="1:110" x14ac:dyDescent="0.25">
      <c r="A21" s="14" t="s">
        <v>717</v>
      </c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</row>
    <row r="22" spans="1:110" x14ac:dyDescent="0.25">
      <c r="A22">
        <v>1</v>
      </c>
      <c r="H22" t="s">
        <v>2454</v>
      </c>
      <c r="I22" t="s">
        <v>2453</v>
      </c>
      <c r="J22" t="s">
        <v>2859</v>
      </c>
      <c r="K22" t="s">
        <v>2453</v>
      </c>
      <c r="L22" t="s">
        <v>2706</v>
      </c>
      <c r="N22" t="s">
        <v>2796</v>
      </c>
      <c r="O22" t="s">
        <v>2860</v>
      </c>
      <c r="P22" t="s">
        <v>2531</v>
      </c>
      <c r="Q22" t="s">
        <v>2464</v>
      </c>
      <c r="R22" t="s">
        <v>2655</v>
      </c>
      <c r="S22" t="s">
        <v>2823</v>
      </c>
      <c r="T22" t="s">
        <v>2657</v>
      </c>
      <c r="U22" t="s">
        <v>2655</v>
      </c>
      <c r="V22" t="s">
        <v>2861</v>
      </c>
      <c r="W22" t="s">
        <v>2663</v>
      </c>
      <c r="X22" t="s">
        <v>2706</v>
      </c>
      <c r="Y22" t="s">
        <v>2457</v>
      </c>
      <c r="Z22" t="s">
        <v>2862</v>
      </c>
      <c r="AA22" t="s">
        <v>2755</v>
      </c>
      <c r="AB22" t="s">
        <v>2794</v>
      </c>
      <c r="AD22" t="s">
        <v>2755</v>
      </c>
      <c r="AE22" t="s">
        <v>2473</v>
      </c>
      <c r="AF22" t="s">
        <v>2473</v>
      </c>
      <c r="AG22" t="s">
        <v>2473</v>
      </c>
      <c r="AH22" t="s">
        <v>2834</v>
      </c>
      <c r="AI22" t="s">
        <v>2473</v>
      </c>
      <c r="AJ22" t="s">
        <v>2473</v>
      </c>
      <c r="AK22" t="s">
        <v>2544</v>
      </c>
      <c r="AL22" t="s">
        <v>2759</v>
      </c>
      <c r="AM22" t="s">
        <v>2544</v>
      </c>
      <c r="AN22" t="s">
        <v>2548</v>
      </c>
      <c r="AO22" t="s">
        <v>2621</v>
      </c>
      <c r="AP22" t="s">
        <v>2473</v>
      </c>
      <c r="AQ22" t="s">
        <v>2474</v>
      </c>
      <c r="AR22" t="s">
        <v>2479</v>
      </c>
      <c r="AS22" t="s">
        <v>2552</v>
      </c>
      <c r="AT22" t="s">
        <v>2798</v>
      </c>
      <c r="AV22" t="s">
        <v>2474</v>
      </c>
      <c r="AW22" t="s">
        <v>2474</v>
      </c>
      <c r="AX22" t="s">
        <v>2485</v>
      </c>
      <c r="AY22" t="s">
        <v>2841</v>
      </c>
      <c r="AZ22" t="s">
        <v>2863</v>
      </c>
      <c r="BA22" t="s">
        <v>2624</v>
      </c>
      <c r="BB22" t="s">
        <v>2805</v>
      </c>
      <c r="BC22" t="s">
        <v>2864</v>
      </c>
      <c r="BD22" t="s">
        <v>2807</v>
      </c>
      <c r="BE22" t="s">
        <v>2739</v>
      </c>
      <c r="BF22" t="s">
        <v>2762</v>
      </c>
      <c r="BG22" t="s">
        <v>2497</v>
      </c>
      <c r="BH22" t="s">
        <v>2865</v>
      </c>
      <c r="BI22" t="s">
        <v>2632</v>
      </c>
      <c r="BJ22" t="s">
        <v>2632</v>
      </c>
      <c r="BK22" t="s">
        <v>2632</v>
      </c>
      <c r="BL22" t="s">
        <v>2562</v>
      </c>
      <c r="BM22" t="s">
        <v>2495</v>
      </c>
      <c r="BN22" t="s">
        <v>2866</v>
      </c>
      <c r="BO22" t="s">
        <v>2497</v>
      </c>
      <c r="BQ22" t="s">
        <v>2739</v>
      </c>
      <c r="BR22" t="s">
        <v>2497</v>
      </c>
      <c r="BS22" t="s">
        <v>2632</v>
      </c>
      <c r="BT22" t="s">
        <v>2632</v>
      </c>
      <c r="BU22" t="s">
        <v>2497</v>
      </c>
      <c r="BV22" t="s">
        <v>2572</v>
      </c>
      <c r="BW22" t="s">
        <v>812</v>
      </c>
      <c r="BX22" t="s">
        <v>2849</v>
      </c>
      <c r="BY22" t="s">
        <v>1527</v>
      </c>
      <c r="CA22" t="s">
        <v>812</v>
      </c>
      <c r="CB22" t="s">
        <v>1527</v>
      </c>
      <c r="CC22" t="s">
        <v>1527</v>
      </c>
      <c r="CD22" t="s">
        <v>2730</v>
      </c>
      <c r="CE22" t="s">
        <v>1527</v>
      </c>
      <c r="CG22" t="s">
        <v>1528</v>
      </c>
      <c r="CH22" t="s">
        <v>2852</v>
      </c>
      <c r="CI22" t="s">
        <v>1527</v>
      </c>
      <c r="CJ22" t="s">
        <v>2515</v>
      </c>
      <c r="CK22" t="s">
        <v>2507</v>
      </c>
      <c r="CL22" t="s">
        <v>2867</v>
      </c>
      <c r="CM22" t="s">
        <v>584</v>
      </c>
      <c r="CN22" t="s">
        <v>2511</v>
      </c>
      <c r="CO22" t="s">
        <v>584</v>
      </c>
      <c r="CP22" t="s">
        <v>584</v>
      </c>
      <c r="CQ22" t="s">
        <v>584</v>
      </c>
      <c r="CR22" t="s">
        <v>2581</v>
      </c>
      <c r="CS22" t="s">
        <v>2735</v>
      </c>
      <c r="CT22" t="s">
        <v>2514</v>
      </c>
      <c r="CU22" t="s">
        <v>2738</v>
      </c>
      <c r="CW22" t="s">
        <v>2740</v>
      </c>
      <c r="CX22" t="s">
        <v>2741</v>
      </c>
      <c r="CY22" t="s">
        <v>2856</v>
      </c>
      <c r="CZ22" t="s">
        <v>2858</v>
      </c>
      <c r="DA22" t="s">
        <v>588</v>
      </c>
    </row>
    <row r="23" spans="1:110" x14ac:dyDescent="0.25">
      <c r="A23" s="9" t="s">
        <v>522</v>
      </c>
      <c r="B23" s="10"/>
      <c r="C23" s="10"/>
      <c r="D23" s="31"/>
      <c r="E23" s="31"/>
      <c r="F23" s="31"/>
      <c r="G23" s="31"/>
      <c r="H23" s="10">
        <v>1666</v>
      </c>
      <c r="I23" s="10">
        <f>564+533+509</f>
        <v>1606</v>
      </c>
      <c r="J23" s="10">
        <v>1565</v>
      </c>
      <c r="K23" s="10">
        <v>1551</v>
      </c>
      <c r="L23" s="10">
        <f>525+598+559</f>
        <v>1682</v>
      </c>
      <c r="M23" s="31"/>
      <c r="N23" s="10">
        <v>1631</v>
      </c>
      <c r="O23" s="10">
        <v>1602</v>
      </c>
      <c r="P23" s="10">
        <v>1617</v>
      </c>
      <c r="Q23" s="10">
        <f>598+561+534</f>
        <v>1693</v>
      </c>
      <c r="R23" s="10">
        <v>1809</v>
      </c>
      <c r="S23" s="10">
        <v>1799</v>
      </c>
      <c r="T23" s="10">
        <v>1687</v>
      </c>
      <c r="U23" s="10">
        <v>1641</v>
      </c>
      <c r="V23" s="10">
        <v>1611</v>
      </c>
      <c r="W23" s="10">
        <f>632+603+595</f>
        <v>1830</v>
      </c>
      <c r="X23" s="10">
        <f>497+564+533</f>
        <v>1594</v>
      </c>
      <c r="Y23" s="10">
        <f>622+610+471</f>
        <v>1703</v>
      </c>
      <c r="Z23" s="10">
        <f>520+545+580</f>
        <v>1645</v>
      </c>
      <c r="AA23" s="10">
        <f>537+538+608</f>
        <v>1683</v>
      </c>
      <c r="AB23" s="10">
        <f>542+560+507</f>
        <v>1609</v>
      </c>
      <c r="AC23" s="10"/>
      <c r="AD23" s="10">
        <f>557+626+610</f>
        <v>1793</v>
      </c>
      <c r="AE23" s="10">
        <f>586+565+539</f>
        <v>1690</v>
      </c>
      <c r="AF23" s="10">
        <v>1651</v>
      </c>
      <c r="AG23" s="10">
        <f>612+567+566</f>
        <v>1745</v>
      </c>
      <c r="AH23" s="10">
        <f>566+591+598</f>
        <v>1755</v>
      </c>
      <c r="AI23" s="10">
        <v>1747</v>
      </c>
      <c r="AJ23" s="10">
        <f>621+567+591</f>
        <v>1779</v>
      </c>
      <c r="AK23" s="10">
        <f>614+503+518</f>
        <v>1635</v>
      </c>
      <c r="AL23" s="10">
        <v>1654</v>
      </c>
      <c r="AM23" s="10">
        <v>1692</v>
      </c>
      <c r="AN23" s="10">
        <f>567+520+572</f>
        <v>1659</v>
      </c>
      <c r="AO23" s="10">
        <f>616+689+599</f>
        <v>1904</v>
      </c>
      <c r="AP23" s="10">
        <v>1789</v>
      </c>
      <c r="AQ23" s="10">
        <f>598+615+594</f>
        <v>1807</v>
      </c>
      <c r="AR23" s="10">
        <f>670+528+575</f>
        <v>1773</v>
      </c>
      <c r="AS23" s="10">
        <f>623+602+528</f>
        <v>1753</v>
      </c>
      <c r="AT23" s="10">
        <v>1762</v>
      </c>
      <c r="AU23" s="10"/>
      <c r="AV23" s="10">
        <f>601+585+701</f>
        <v>1887</v>
      </c>
      <c r="AW23" s="10">
        <f>542+560+617</f>
        <v>1719</v>
      </c>
      <c r="AX23" s="10">
        <f>614+592+619</f>
        <v>1825</v>
      </c>
      <c r="AY23" s="10">
        <f>613+603+643</f>
        <v>1859</v>
      </c>
      <c r="AZ23" s="10">
        <f>621+614+594</f>
        <v>1829</v>
      </c>
      <c r="BA23" s="10">
        <f>1761</f>
        <v>1761</v>
      </c>
      <c r="BB23" s="10">
        <f>637+598+588</f>
        <v>1823</v>
      </c>
      <c r="BC23" s="10">
        <f>578+532+601</f>
        <v>1711</v>
      </c>
      <c r="BD23" s="10">
        <f>507+758+544</f>
        <v>1809</v>
      </c>
      <c r="BE23" s="10">
        <f>622+629+578</f>
        <v>1829</v>
      </c>
      <c r="BF23" s="10">
        <v>1850</v>
      </c>
      <c r="BG23" s="10">
        <v>1936</v>
      </c>
      <c r="BH23" s="10">
        <f>574+610+571</f>
        <v>1755</v>
      </c>
      <c r="BI23" s="10">
        <f>608+569+708</f>
        <v>1885</v>
      </c>
      <c r="BJ23" s="10">
        <v>1887</v>
      </c>
      <c r="BK23" s="10">
        <v>1830</v>
      </c>
      <c r="BL23" s="10">
        <f>577+619+626</f>
        <v>1822</v>
      </c>
      <c r="BM23" s="10">
        <f>644+621+643</f>
        <v>1908</v>
      </c>
      <c r="BN23" s="10">
        <v>1746</v>
      </c>
      <c r="BO23" s="10">
        <f>696+598+648</f>
        <v>1942</v>
      </c>
      <c r="BP23" s="10"/>
      <c r="BQ23" s="10">
        <f>602+619+615</f>
        <v>1836</v>
      </c>
      <c r="BR23" s="10">
        <f>741+631+641</f>
        <v>2013</v>
      </c>
      <c r="BS23" s="10">
        <v>1869</v>
      </c>
      <c r="BT23" s="10">
        <f>1896</f>
        <v>1896</v>
      </c>
      <c r="BU23" s="10">
        <f>640+722+586</f>
        <v>1948</v>
      </c>
      <c r="BV23" s="10">
        <f>647+661+689</f>
        <v>1997</v>
      </c>
      <c r="BW23" s="10">
        <f>706+674+633</f>
        <v>2013</v>
      </c>
      <c r="BX23" s="10">
        <v>1867</v>
      </c>
      <c r="BY23" s="10">
        <f>609+669+722</f>
        <v>2000</v>
      </c>
      <c r="BZ23" s="10"/>
      <c r="CA23" s="10">
        <f>648+705+744</f>
        <v>2097</v>
      </c>
      <c r="CB23" s="10">
        <v>2000</v>
      </c>
      <c r="CC23" s="10">
        <f>700+632+645</f>
        <v>1977</v>
      </c>
      <c r="CD23" s="10">
        <f>577+707+675</f>
        <v>1959</v>
      </c>
      <c r="CE23" s="10">
        <f>790+703+618</f>
        <v>2111</v>
      </c>
      <c r="CF23" s="10"/>
      <c r="CG23" s="10">
        <f>632+739+666</f>
        <v>2037</v>
      </c>
      <c r="CH23" s="10">
        <v>2072</v>
      </c>
      <c r="CI23" s="10">
        <f>764+544+699</f>
        <v>2007</v>
      </c>
      <c r="CJ23" s="10">
        <f>628+742+728</f>
        <v>2098</v>
      </c>
      <c r="CK23" s="10">
        <f>720+676+580</f>
        <v>1976</v>
      </c>
      <c r="CL23" s="10">
        <f>649+683+527</f>
        <v>1859</v>
      </c>
      <c r="CM23" s="10">
        <f>582+600+679</f>
        <v>1861</v>
      </c>
      <c r="CN23" s="10">
        <f>520+615+582</f>
        <v>1717</v>
      </c>
      <c r="CO23" s="10">
        <f>695+602+587</f>
        <v>1884</v>
      </c>
      <c r="CP23" s="10">
        <f>719+657+749</f>
        <v>2125</v>
      </c>
      <c r="CQ23" s="10">
        <f>600+654+642</f>
        <v>1896</v>
      </c>
      <c r="CR23" s="10">
        <f>595+571+599</f>
        <v>1765</v>
      </c>
      <c r="CS23" s="10">
        <f>676+778+615</f>
        <v>2069</v>
      </c>
      <c r="CT23" s="10">
        <v>1976</v>
      </c>
      <c r="CU23" s="10">
        <f>699+666+665</f>
        <v>2030</v>
      </c>
      <c r="CV23" s="10"/>
      <c r="CW23" s="10">
        <f>650+644+630</f>
        <v>1924</v>
      </c>
      <c r="CX23" s="10">
        <f>581+695+688</f>
        <v>1964</v>
      </c>
      <c r="CY23" s="10">
        <f>719+684+741</f>
        <v>2144</v>
      </c>
      <c r="CZ23" s="10">
        <f>653+601+738</f>
        <v>1992</v>
      </c>
      <c r="DA23" s="10">
        <v>1963</v>
      </c>
      <c r="DB23" s="10"/>
      <c r="DC23" s="10"/>
      <c r="DD23" s="10"/>
      <c r="DE23" s="10"/>
      <c r="DF23" s="10"/>
    </row>
    <row r="24" spans="1:110" x14ac:dyDescent="0.25">
      <c r="B24" s="30"/>
      <c r="C24" s="30"/>
      <c r="I24" s="30"/>
      <c r="J24" s="30"/>
      <c r="K24" s="30"/>
      <c r="L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</row>
    <row r="25" spans="1:110" s="15" customFormat="1" x14ac:dyDescent="0.25">
      <c r="A25" s="79" t="s">
        <v>2868</v>
      </c>
      <c r="B25" s="55"/>
      <c r="C25" s="55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 t="s">
        <v>2869</v>
      </c>
      <c r="AB25" s="77" t="s">
        <v>2870</v>
      </c>
      <c r="AC25" s="77"/>
      <c r="AD25" s="77" t="s">
        <v>95</v>
      </c>
      <c r="AE25" s="77" t="s">
        <v>2871</v>
      </c>
      <c r="AF25" s="77" t="s">
        <v>2390</v>
      </c>
      <c r="AG25" s="77" t="s">
        <v>2872</v>
      </c>
      <c r="AH25" s="77" t="s">
        <v>2873</v>
      </c>
      <c r="AI25" s="77" t="s">
        <v>2874</v>
      </c>
      <c r="AJ25" s="77" t="s">
        <v>2392</v>
      </c>
      <c r="AK25" s="77" t="s">
        <v>2393</v>
      </c>
      <c r="AL25" s="77" t="s">
        <v>2393</v>
      </c>
      <c r="AM25" s="77" t="s">
        <v>2871</v>
      </c>
      <c r="AN25" s="77" t="s">
        <v>2875</v>
      </c>
      <c r="AO25" s="77" t="s">
        <v>2394</v>
      </c>
      <c r="AP25" s="77" t="s">
        <v>2876</v>
      </c>
      <c r="AQ25" s="77" t="s">
        <v>747</v>
      </c>
      <c r="AR25" s="77" t="s">
        <v>2877</v>
      </c>
      <c r="AS25" s="77" t="s">
        <v>2878</v>
      </c>
      <c r="AT25" s="77" t="s">
        <v>2398</v>
      </c>
      <c r="AU25" s="77"/>
      <c r="AV25" s="77" t="s">
        <v>747</v>
      </c>
      <c r="AW25" s="77" t="s">
        <v>2877</v>
      </c>
      <c r="AX25" s="77" t="s">
        <v>2879</v>
      </c>
      <c r="AY25" s="77" t="s">
        <v>2880</v>
      </c>
      <c r="AZ25" s="77" t="s">
        <v>2881</v>
      </c>
      <c r="BA25" s="77" t="s">
        <v>2882</v>
      </c>
      <c r="BB25" s="77" t="s">
        <v>2883</v>
      </c>
      <c r="BC25" s="77" t="s">
        <v>2884</v>
      </c>
      <c r="BD25" s="77" t="s">
        <v>2885</v>
      </c>
      <c r="BE25" s="77" t="s">
        <v>2886</v>
      </c>
      <c r="BF25" s="77" t="s">
        <v>2887</v>
      </c>
      <c r="BG25" s="77" t="s">
        <v>2888</v>
      </c>
      <c r="BH25" s="77" t="s">
        <v>2889</v>
      </c>
      <c r="BI25" s="77" t="s">
        <v>2890</v>
      </c>
      <c r="BJ25" s="77" t="s">
        <v>2891</v>
      </c>
      <c r="BK25" s="77" t="s">
        <v>2892</v>
      </c>
      <c r="BL25" s="77" t="s">
        <v>2893</v>
      </c>
      <c r="BM25" s="77" t="s">
        <v>2894</v>
      </c>
      <c r="BN25" s="77" t="s">
        <v>2895</v>
      </c>
      <c r="BO25" s="77" t="s">
        <v>2896</v>
      </c>
      <c r="BP25" s="77"/>
      <c r="BQ25" s="77" t="s">
        <v>2897</v>
      </c>
      <c r="BR25" s="77" t="s">
        <v>2898</v>
      </c>
      <c r="BS25" s="77" t="s">
        <v>2899</v>
      </c>
      <c r="BT25" s="77" t="s">
        <v>140</v>
      </c>
      <c r="BU25" s="77" t="s">
        <v>2900</v>
      </c>
      <c r="BV25" s="77" t="s">
        <v>2901</v>
      </c>
      <c r="BW25" s="77" t="s">
        <v>2902</v>
      </c>
      <c r="BX25" s="77" t="s">
        <v>2903</v>
      </c>
      <c r="BY25" s="77" t="s">
        <v>2904</v>
      </c>
      <c r="BZ25" s="77"/>
      <c r="CA25" s="77" t="s">
        <v>2425</v>
      </c>
      <c r="CB25" s="77" t="s">
        <v>2426</v>
      </c>
      <c r="CC25" s="77" t="s">
        <v>2905</v>
      </c>
      <c r="CD25" s="77" t="s">
        <v>2906</v>
      </c>
      <c r="CE25" s="77" t="s">
        <v>2907</v>
      </c>
      <c r="CF25" s="77"/>
      <c r="CG25" s="77" t="s">
        <v>2908</v>
      </c>
      <c r="CH25" s="77" t="s">
        <v>2909</v>
      </c>
      <c r="CI25" s="77" t="s">
        <v>2910</v>
      </c>
      <c r="CJ25" s="77"/>
      <c r="CK25" s="77" t="s">
        <v>2434</v>
      </c>
      <c r="CL25" s="77" t="s">
        <v>2911</v>
      </c>
      <c r="CM25" s="77" t="s">
        <v>2912</v>
      </c>
      <c r="CN25" s="77" t="s">
        <v>2913</v>
      </c>
      <c r="CO25" s="77" t="s">
        <v>2914</v>
      </c>
      <c r="CP25" s="77" t="s">
        <v>2915</v>
      </c>
      <c r="CQ25" s="77" t="s">
        <v>2916</v>
      </c>
      <c r="CR25" s="77" t="s">
        <v>2917</v>
      </c>
      <c r="CS25" s="77" t="s">
        <v>2918</v>
      </c>
      <c r="CT25" s="77" t="s">
        <v>2919</v>
      </c>
      <c r="CU25" s="77" t="s">
        <v>2920</v>
      </c>
      <c r="CV25" s="77"/>
      <c r="CW25" s="77" t="s">
        <v>2917</v>
      </c>
      <c r="CX25" s="77" t="s">
        <v>2445</v>
      </c>
      <c r="CY25" s="77" t="s">
        <v>2921</v>
      </c>
      <c r="CZ25" s="77" t="s">
        <v>2922</v>
      </c>
      <c r="DA25" s="77" t="s">
        <v>2447</v>
      </c>
      <c r="DB25" s="77"/>
      <c r="DC25" s="77"/>
      <c r="DD25" s="77"/>
      <c r="DE25" s="77"/>
      <c r="DF25" s="77"/>
    </row>
    <row r="26" spans="1:110" x14ac:dyDescent="0.25">
      <c r="A26" s="20">
        <v>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 t="s">
        <v>2923</v>
      </c>
      <c r="AB26" s="20" t="s">
        <v>2924</v>
      </c>
      <c r="AC26" s="20"/>
      <c r="AD26" s="20" t="s">
        <v>2471</v>
      </c>
      <c r="AE26" s="20" t="s">
        <v>2925</v>
      </c>
      <c r="AF26" s="20" t="s">
        <v>2472</v>
      </c>
      <c r="AG26" s="20" t="s">
        <v>2457</v>
      </c>
      <c r="AH26" s="20" t="s">
        <v>2926</v>
      </c>
      <c r="AI26" s="20" t="s">
        <v>2927</v>
      </c>
      <c r="AJ26" s="20" t="s">
        <v>2474</v>
      </c>
      <c r="AK26" s="20" t="s">
        <v>2475</v>
      </c>
      <c r="AL26" s="20" t="s">
        <v>2476</v>
      </c>
      <c r="AM26" s="20" t="s">
        <v>2663</v>
      </c>
      <c r="AN26" s="20" t="s">
        <v>2928</v>
      </c>
      <c r="AO26" s="20" t="s">
        <v>2477</v>
      </c>
      <c r="AP26" s="20" t="s">
        <v>2929</v>
      </c>
      <c r="AQ26" s="20" t="s">
        <v>2930</v>
      </c>
      <c r="AR26" s="20" t="s">
        <v>2931</v>
      </c>
      <c r="AS26" s="20" t="s">
        <v>2932</v>
      </c>
      <c r="AT26" s="20" t="s">
        <v>2478</v>
      </c>
      <c r="AU26" s="20"/>
      <c r="AV26" s="20" t="s">
        <v>2933</v>
      </c>
      <c r="AW26" s="20" t="s">
        <v>2934</v>
      </c>
      <c r="AX26" s="20" t="s">
        <v>2798</v>
      </c>
      <c r="AY26" s="20" t="s">
        <v>2935</v>
      </c>
      <c r="AZ26" s="20" t="s">
        <v>2936</v>
      </c>
      <c r="BA26" s="20" t="s">
        <v>2937</v>
      </c>
      <c r="BB26" s="20" t="s">
        <v>2938</v>
      </c>
      <c r="BC26" s="20" t="s">
        <v>2939</v>
      </c>
      <c r="BD26" s="20" t="s">
        <v>2940</v>
      </c>
      <c r="BE26" s="20" t="s">
        <v>2941</v>
      </c>
      <c r="BF26" s="20" t="s">
        <v>2942</v>
      </c>
      <c r="BG26" s="20" t="s">
        <v>2943</v>
      </c>
      <c r="BH26" s="20" t="s">
        <v>2944</v>
      </c>
      <c r="BI26" s="20" t="s">
        <v>2945</v>
      </c>
      <c r="BJ26" s="20" t="s">
        <v>2946</v>
      </c>
      <c r="BK26" s="20" t="s">
        <v>2947</v>
      </c>
      <c r="BL26" s="20" t="s">
        <v>2567</v>
      </c>
      <c r="BM26" s="20" t="s">
        <v>2948</v>
      </c>
      <c r="BN26" s="20" t="s">
        <v>2949</v>
      </c>
      <c r="BO26" s="20" t="s">
        <v>2950</v>
      </c>
      <c r="BP26" s="20"/>
      <c r="BQ26" s="20" t="s">
        <v>2951</v>
      </c>
      <c r="BR26" s="20" t="s">
        <v>2952</v>
      </c>
      <c r="BS26" s="20" t="s">
        <v>2953</v>
      </c>
      <c r="BT26" s="20" t="s">
        <v>2954</v>
      </c>
      <c r="BU26" s="20" t="s">
        <v>2955</v>
      </c>
      <c r="BV26" s="20" t="s">
        <v>2956</v>
      </c>
      <c r="BW26" s="20" t="s">
        <v>2957</v>
      </c>
      <c r="BX26" s="20" t="s">
        <v>2958</v>
      </c>
      <c r="BY26" s="20" t="s">
        <v>2959</v>
      </c>
      <c r="BZ26" s="20"/>
      <c r="CA26" s="20" t="s">
        <v>2500</v>
      </c>
      <c r="CB26" s="20" t="s">
        <v>2501</v>
      </c>
      <c r="CC26" s="20" t="s">
        <v>2960</v>
      </c>
      <c r="CD26" s="20" t="s">
        <v>2961</v>
      </c>
      <c r="CE26" s="20" t="s">
        <v>2962</v>
      </c>
      <c r="CF26" s="20"/>
      <c r="CG26" s="20" t="s">
        <v>2963</v>
      </c>
      <c r="CH26" s="20" t="s">
        <v>2964</v>
      </c>
      <c r="CI26" s="20" t="s">
        <v>2965</v>
      </c>
      <c r="CJ26" s="20"/>
      <c r="CK26" s="20" t="s">
        <v>2507</v>
      </c>
      <c r="CL26" s="20" t="s">
        <v>2966</v>
      </c>
      <c r="CM26" s="20" t="s">
        <v>2967</v>
      </c>
      <c r="CN26" s="20" t="s">
        <v>2968</v>
      </c>
      <c r="CO26" s="20" t="s">
        <v>2969</v>
      </c>
      <c r="CP26" s="20" t="s">
        <v>1457</v>
      </c>
      <c r="CQ26" s="20" t="s">
        <v>1457</v>
      </c>
      <c r="CR26" s="20" t="s">
        <v>2728</v>
      </c>
      <c r="CS26" s="20" t="s">
        <v>2970</v>
      </c>
      <c r="CT26" s="20" t="s">
        <v>2971</v>
      </c>
      <c r="CU26" s="20" t="s">
        <v>2728</v>
      </c>
      <c r="CV26" s="20"/>
      <c r="CW26" s="20" t="s">
        <v>2728</v>
      </c>
      <c r="CX26" s="20" t="s">
        <v>2646</v>
      </c>
      <c r="CY26" s="20" t="s">
        <v>2517</v>
      </c>
      <c r="CZ26" s="20" t="s">
        <v>2699</v>
      </c>
      <c r="DA26" s="20" t="s">
        <v>2519</v>
      </c>
      <c r="DB26" s="20"/>
      <c r="DC26" s="20"/>
      <c r="DD26" s="20"/>
      <c r="DE26" s="20"/>
      <c r="DF26" s="20"/>
    </row>
    <row r="27" spans="1:110" x14ac:dyDescent="0.25">
      <c r="A27" s="20">
        <v>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 t="s">
        <v>2972</v>
      </c>
      <c r="AB27" s="20" t="s">
        <v>2973</v>
      </c>
      <c r="AC27" s="20"/>
      <c r="AD27" s="20" t="s">
        <v>2543</v>
      </c>
      <c r="AE27" s="20" t="s">
        <v>2974</v>
      </c>
      <c r="AF27" s="20" t="s">
        <v>2541</v>
      </c>
      <c r="AG27" s="20" t="s">
        <v>2975</v>
      </c>
      <c r="AH27" s="20" t="s">
        <v>2976</v>
      </c>
      <c r="AI27" s="20" t="s">
        <v>2977</v>
      </c>
      <c r="AJ27" s="20" t="s">
        <v>2546</v>
      </c>
      <c r="AK27" s="20" t="s">
        <v>2476</v>
      </c>
      <c r="AL27" s="20" t="s">
        <v>2547</v>
      </c>
      <c r="AM27" s="20" t="s">
        <v>2929</v>
      </c>
      <c r="AN27" s="20" t="s">
        <v>2978</v>
      </c>
      <c r="AO27" s="20" t="s">
        <v>2548</v>
      </c>
      <c r="AP27" s="20" t="s">
        <v>2663</v>
      </c>
      <c r="AQ27" s="20" t="s">
        <v>2979</v>
      </c>
      <c r="AR27" s="20" t="s">
        <v>2980</v>
      </c>
      <c r="AS27" s="20" t="s">
        <v>2624</v>
      </c>
      <c r="AT27" s="20" t="s">
        <v>2550</v>
      </c>
      <c r="AU27" s="20"/>
      <c r="AV27" s="20" t="s">
        <v>2981</v>
      </c>
      <c r="AW27" s="20" t="s">
        <v>2982</v>
      </c>
      <c r="AX27" s="20" t="s">
        <v>2983</v>
      </c>
      <c r="AY27" s="20" t="s">
        <v>2984</v>
      </c>
      <c r="AZ27" s="20" t="s">
        <v>2769</v>
      </c>
      <c r="BA27" s="20" t="s">
        <v>2985</v>
      </c>
      <c r="BB27" s="20" t="s">
        <v>2986</v>
      </c>
      <c r="BC27" s="20" t="s">
        <v>2987</v>
      </c>
      <c r="BD27" s="20" t="s">
        <v>2988</v>
      </c>
      <c r="BE27" s="20" t="s">
        <v>2989</v>
      </c>
      <c r="BF27" s="20" t="s">
        <v>2990</v>
      </c>
      <c r="BG27" s="20" t="s">
        <v>2991</v>
      </c>
      <c r="BH27" s="20" t="s">
        <v>2992</v>
      </c>
      <c r="BI27" s="20" t="s">
        <v>2993</v>
      </c>
      <c r="BJ27" s="20" t="s">
        <v>2994</v>
      </c>
      <c r="BK27" s="20" t="s">
        <v>2995</v>
      </c>
      <c r="BL27" s="20" t="s">
        <v>2996</v>
      </c>
      <c r="BM27" s="20" t="s">
        <v>2997</v>
      </c>
      <c r="BN27" s="20" t="s">
        <v>2998</v>
      </c>
      <c r="BO27" s="20" t="s">
        <v>2999</v>
      </c>
      <c r="BP27" s="20"/>
      <c r="BQ27" s="20" t="s">
        <v>3000</v>
      </c>
      <c r="BR27" s="20" t="s">
        <v>3001</v>
      </c>
      <c r="BS27" s="20" t="s">
        <v>3002</v>
      </c>
      <c r="BT27" s="20" t="s">
        <v>3003</v>
      </c>
      <c r="BU27" s="20" t="s">
        <v>3004</v>
      </c>
      <c r="BV27" s="20" t="s">
        <v>3005</v>
      </c>
      <c r="BW27" s="20" t="s">
        <v>3006</v>
      </c>
      <c r="BX27" s="20" t="s">
        <v>3007</v>
      </c>
      <c r="BY27" s="20" t="s">
        <v>3008</v>
      </c>
      <c r="BZ27" s="20"/>
      <c r="CA27" s="20" t="s">
        <v>2574</v>
      </c>
      <c r="CB27" s="20" t="s">
        <v>2575</v>
      </c>
      <c r="CC27" s="20" t="s">
        <v>3009</v>
      </c>
      <c r="CD27" s="20" t="s">
        <v>3010</v>
      </c>
      <c r="CE27" s="20" t="s">
        <v>3011</v>
      </c>
      <c r="CF27" s="20"/>
      <c r="CG27" s="20" t="s">
        <v>2510</v>
      </c>
      <c r="CH27" s="20" t="s">
        <v>3012</v>
      </c>
      <c r="CI27" s="20" t="s">
        <v>3013</v>
      </c>
      <c r="CJ27" s="20"/>
      <c r="CK27" s="20" t="s">
        <v>2581</v>
      </c>
      <c r="CL27" s="20" t="s">
        <v>3014</v>
      </c>
      <c r="CM27" s="20" t="s">
        <v>3015</v>
      </c>
      <c r="CN27" s="20" t="s">
        <v>3016</v>
      </c>
      <c r="CO27" s="20" t="s">
        <v>3017</v>
      </c>
      <c r="CP27" s="20" t="s">
        <v>3018</v>
      </c>
      <c r="CQ27" s="20" t="s">
        <v>3016</v>
      </c>
      <c r="CR27" s="20" t="s">
        <v>3019</v>
      </c>
      <c r="CS27" s="20" t="s">
        <v>3020</v>
      </c>
      <c r="CT27" s="20" t="s">
        <v>3021</v>
      </c>
      <c r="CU27" s="20" t="s">
        <v>3022</v>
      </c>
      <c r="CV27" s="20"/>
      <c r="CW27" s="20" t="s">
        <v>3019</v>
      </c>
      <c r="CX27" s="20" t="s">
        <v>3023</v>
      </c>
      <c r="CY27" s="20" t="s">
        <v>3024</v>
      </c>
      <c r="CZ27" s="20" t="s">
        <v>3025</v>
      </c>
      <c r="DA27" s="20" t="s">
        <v>1401</v>
      </c>
      <c r="DB27" s="20"/>
      <c r="DC27" s="20"/>
      <c r="DD27" s="20"/>
      <c r="DE27" s="20"/>
      <c r="DF27" s="20"/>
    </row>
    <row r="28" spans="1:110" x14ac:dyDescent="0.25">
      <c r="A28" s="20">
        <v>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 t="s">
        <v>3026</v>
      </c>
      <c r="AB28" s="20" t="s">
        <v>3027</v>
      </c>
      <c r="AC28" s="20"/>
      <c r="AD28" s="20" t="s">
        <v>2609</v>
      </c>
      <c r="AE28" s="20" t="s">
        <v>3028</v>
      </c>
      <c r="AF28" s="20" t="s">
        <v>2546</v>
      </c>
      <c r="AG28" s="20" t="s">
        <v>3029</v>
      </c>
      <c r="AH28" s="20" t="s">
        <v>2542</v>
      </c>
      <c r="AI28" s="20" t="s">
        <v>3030</v>
      </c>
      <c r="AJ28" s="20" t="s">
        <v>2545</v>
      </c>
      <c r="AK28" s="20" t="s">
        <v>2547</v>
      </c>
      <c r="AL28" s="20" t="s">
        <v>2544</v>
      </c>
      <c r="AM28" s="20" t="s">
        <v>2612</v>
      </c>
      <c r="AN28" s="20" t="s">
        <v>3031</v>
      </c>
      <c r="AO28" s="20" t="s">
        <v>2611</v>
      </c>
      <c r="AP28" s="20" t="s">
        <v>3032</v>
      </c>
      <c r="AQ28" s="20" t="s">
        <v>3033</v>
      </c>
      <c r="AR28" s="20" t="s">
        <v>3034</v>
      </c>
      <c r="AS28" s="20" t="s">
        <v>2552</v>
      </c>
      <c r="AT28" s="20" t="s">
        <v>2614</v>
      </c>
      <c r="AU28" s="20"/>
      <c r="AV28" s="20" t="s">
        <v>3035</v>
      </c>
      <c r="AW28" s="20" t="s">
        <v>2836</v>
      </c>
      <c r="AX28" s="20" t="s">
        <v>3036</v>
      </c>
      <c r="AY28" s="20" t="s">
        <v>3037</v>
      </c>
      <c r="AZ28" s="20" t="s">
        <v>3038</v>
      </c>
      <c r="BA28" s="20" t="s">
        <v>3039</v>
      </c>
      <c r="BB28" s="20" t="s">
        <v>3040</v>
      </c>
      <c r="BC28" s="20" t="s">
        <v>3041</v>
      </c>
      <c r="BD28" s="20" t="s">
        <v>3042</v>
      </c>
      <c r="BE28" s="20" t="s">
        <v>3043</v>
      </c>
      <c r="BF28" s="20" t="s">
        <v>3044</v>
      </c>
      <c r="BG28" s="20" t="s">
        <v>3045</v>
      </c>
      <c r="BH28" s="20" t="s">
        <v>3046</v>
      </c>
      <c r="BI28" s="20" t="s">
        <v>3047</v>
      </c>
      <c r="BJ28" s="20" t="s">
        <v>3048</v>
      </c>
      <c r="BK28" s="20" t="s">
        <v>3049</v>
      </c>
      <c r="BL28" s="20" t="s">
        <v>3050</v>
      </c>
      <c r="BM28" s="20" t="s">
        <v>3051</v>
      </c>
      <c r="BN28" s="20" t="s">
        <v>3052</v>
      </c>
      <c r="BO28" s="20" t="s">
        <v>3053</v>
      </c>
      <c r="BP28" s="20"/>
      <c r="BQ28" s="20" t="s">
        <v>3054</v>
      </c>
      <c r="BR28" s="20" t="s">
        <v>3055</v>
      </c>
      <c r="BS28" s="20" t="s">
        <v>3056</v>
      </c>
      <c r="BT28" s="20" t="s">
        <v>2999</v>
      </c>
      <c r="BU28" s="20" t="s">
        <v>3057</v>
      </c>
      <c r="BV28" s="20" t="s">
        <v>3058</v>
      </c>
      <c r="BW28" s="20" t="s">
        <v>3059</v>
      </c>
      <c r="BX28" s="20" t="s">
        <v>3060</v>
      </c>
      <c r="BY28" s="20" t="s">
        <v>3061</v>
      </c>
      <c r="BZ28" s="20"/>
      <c r="CA28" s="20" t="s">
        <v>2637</v>
      </c>
      <c r="CB28" s="20" t="s">
        <v>2638</v>
      </c>
      <c r="CC28" s="20" t="s">
        <v>3062</v>
      </c>
      <c r="CD28" s="20" t="s">
        <v>3063</v>
      </c>
      <c r="CE28" s="20" t="s">
        <v>3064</v>
      </c>
      <c r="CF28" s="20"/>
      <c r="CG28" s="20" t="s">
        <v>3065</v>
      </c>
      <c r="CH28" s="20" t="s">
        <v>3066</v>
      </c>
      <c r="CI28" s="20" t="s">
        <v>3067</v>
      </c>
      <c r="CJ28" s="20"/>
      <c r="CK28" s="20" t="s">
        <v>2582</v>
      </c>
      <c r="CL28" s="20" t="s">
        <v>3068</v>
      </c>
      <c r="CM28" s="20" t="s">
        <v>3069</v>
      </c>
      <c r="CN28" s="20" t="s">
        <v>3070</v>
      </c>
      <c r="CO28" s="20" t="s">
        <v>1425</v>
      </c>
      <c r="CP28" s="20" t="s">
        <v>3071</v>
      </c>
      <c r="CQ28" s="20" t="s">
        <v>3071</v>
      </c>
      <c r="CR28" s="20" t="s">
        <v>3072</v>
      </c>
      <c r="CS28" s="20" t="s">
        <v>2590</v>
      </c>
      <c r="CT28" s="20" t="s">
        <v>3073</v>
      </c>
      <c r="CU28" s="20" t="s">
        <v>3072</v>
      </c>
      <c r="CV28" s="20"/>
      <c r="CW28" s="20" t="s">
        <v>3022</v>
      </c>
      <c r="CX28" s="20" t="s">
        <v>2590</v>
      </c>
      <c r="CY28" s="20" t="s">
        <v>3074</v>
      </c>
      <c r="CZ28" s="20" t="s">
        <v>2698</v>
      </c>
      <c r="DA28" s="20" t="s">
        <v>2648</v>
      </c>
      <c r="DB28" s="20"/>
      <c r="DC28" s="20"/>
      <c r="DD28" s="20"/>
      <c r="DE28" s="20"/>
      <c r="DF28" s="20"/>
    </row>
    <row r="29" spans="1:110" x14ac:dyDescent="0.25">
      <c r="A29" s="20">
        <v>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 t="s">
        <v>3075</v>
      </c>
      <c r="AB29" s="20" t="s">
        <v>3076</v>
      </c>
      <c r="AC29" s="20"/>
      <c r="AD29" s="20" t="s">
        <v>2667</v>
      </c>
      <c r="AE29" s="20" t="s">
        <v>3077</v>
      </c>
      <c r="AF29" s="20" t="s">
        <v>2473</v>
      </c>
      <c r="AG29" s="20" t="s">
        <v>2477</v>
      </c>
      <c r="AH29" s="20" t="s">
        <v>3078</v>
      </c>
      <c r="AI29" s="20" t="s">
        <v>3079</v>
      </c>
      <c r="AJ29" s="20" t="s">
        <v>2473</v>
      </c>
      <c r="AK29" s="20" t="s">
        <v>2548</v>
      </c>
      <c r="AL29" s="20" t="s">
        <v>2475</v>
      </c>
      <c r="AM29" s="20" t="s">
        <v>3080</v>
      </c>
      <c r="AN29" s="20" t="s">
        <v>3081</v>
      </c>
      <c r="AO29" s="20" t="s">
        <v>2545</v>
      </c>
      <c r="AP29" s="20" t="s">
        <v>2841</v>
      </c>
      <c r="AQ29" s="20" t="s">
        <v>3082</v>
      </c>
      <c r="AR29" s="20" t="s">
        <v>2934</v>
      </c>
      <c r="AS29" s="20" t="s">
        <v>3083</v>
      </c>
      <c r="AT29" s="20" t="s">
        <v>2668</v>
      </c>
      <c r="AU29" s="20"/>
      <c r="AV29" s="20" t="s">
        <v>2979</v>
      </c>
      <c r="AW29" s="20" t="s">
        <v>2424</v>
      </c>
      <c r="AX29" s="20" t="s">
        <v>2481</v>
      </c>
      <c r="AY29" s="20" t="s">
        <v>3084</v>
      </c>
      <c r="AZ29" s="20" t="s">
        <v>3085</v>
      </c>
      <c r="BA29" s="20" t="s">
        <v>2424</v>
      </c>
      <c r="BB29" s="20" t="s">
        <v>3086</v>
      </c>
      <c r="BC29" s="20" t="s">
        <v>3087</v>
      </c>
      <c r="BD29" s="20" t="s">
        <v>3088</v>
      </c>
      <c r="BE29" s="20" t="s">
        <v>3089</v>
      </c>
      <c r="BF29" s="20" t="s">
        <v>3090</v>
      </c>
      <c r="BG29" s="20" t="s">
        <v>3091</v>
      </c>
      <c r="BH29" s="20" t="s">
        <v>3092</v>
      </c>
      <c r="BI29" s="20" t="s">
        <v>3093</v>
      </c>
      <c r="BJ29" s="20" t="s">
        <v>3094</v>
      </c>
      <c r="BK29" s="20" t="s">
        <v>3095</v>
      </c>
      <c r="BL29" s="20" t="s">
        <v>3096</v>
      </c>
      <c r="BM29" s="20" t="s">
        <v>3097</v>
      </c>
      <c r="BN29" s="20" t="s">
        <v>3098</v>
      </c>
      <c r="BO29" s="20" t="s">
        <v>3099</v>
      </c>
      <c r="BP29" s="20"/>
      <c r="BQ29" s="20" t="s">
        <v>3100</v>
      </c>
      <c r="BR29" s="20" t="s">
        <v>2811</v>
      </c>
      <c r="BS29" s="20" t="s">
        <v>3101</v>
      </c>
      <c r="BT29" s="20" t="s">
        <v>3102</v>
      </c>
      <c r="BU29" s="20" t="s">
        <v>3103</v>
      </c>
      <c r="BV29" s="20" t="s">
        <v>3104</v>
      </c>
      <c r="BW29" s="20" t="s">
        <v>3105</v>
      </c>
      <c r="BX29" s="20" t="s">
        <v>3106</v>
      </c>
      <c r="BY29" s="20" t="s">
        <v>3107</v>
      </c>
      <c r="BZ29" s="20"/>
      <c r="CA29" s="20" t="s">
        <v>2682</v>
      </c>
      <c r="CB29" s="20" t="s">
        <v>2683</v>
      </c>
      <c r="CC29" s="20" t="s">
        <v>3108</v>
      </c>
      <c r="CD29" s="20" t="s">
        <v>3109</v>
      </c>
      <c r="CE29" s="20" t="s">
        <v>3110</v>
      </c>
      <c r="CF29" s="20"/>
      <c r="CG29" s="20" t="s">
        <v>3111</v>
      </c>
      <c r="CH29" s="20" t="s">
        <v>3112</v>
      </c>
      <c r="CI29" s="20" t="s">
        <v>3113</v>
      </c>
      <c r="CJ29" s="20"/>
      <c r="CK29" s="20" t="s">
        <v>2683</v>
      </c>
      <c r="CL29" s="20" t="s">
        <v>2573</v>
      </c>
      <c r="CM29" s="20" t="s">
        <v>3114</v>
      </c>
      <c r="CN29" s="20" t="s">
        <v>3115</v>
      </c>
      <c r="CO29" s="20" t="s">
        <v>3116</v>
      </c>
      <c r="CP29" s="20" t="s">
        <v>3117</v>
      </c>
      <c r="CQ29" s="20" t="s">
        <v>3118</v>
      </c>
      <c r="CR29" s="20" t="s">
        <v>3119</v>
      </c>
      <c r="CS29" s="20" t="s">
        <v>2517</v>
      </c>
      <c r="CT29" s="20" t="s">
        <v>2518</v>
      </c>
      <c r="CU29" s="20" t="s">
        <v>3120</v>
      </c>
      <c r="CV29" s="20"/>
      <c r="CW29" s="20" t="s">
        <v>3120</v>
      </c>
      <c r="CX29" s="20" t="s">
        <v>3121</v>
      </c>
      <c r="CY29" s="20" t="s">
        <v>3122</v>
      </c>
      <c r="CZ29" s="20" t="s">
        <v>2516</v>
      </c>
      <c r="DA29" s="20" t="s">
        <v>2699</v>
      </c>
      <c r="DB29" s="20"/>
      <c r="DC29" s="20"/>
      <c r="DD29" s="20"/>
      <c r="DE29" s="20"/>
      <c r="DF29" s="20"/>
    </row>
    <row r="30" spans="1:110" x14ac:dyDescent="0.25">
      <c r="A30" s="20">
        <v>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 t="s">
        <v>3123</v>
      </c>
      <c r="AB30" s="20" t="s">
        <v>3124</v>
      </c>
      <c r="AC30" s="20"/>
      <c r="AD30" s="20" t="s">
        <v>2600</v>
      </c>
      <c r="AE30" s="20" t="s">
        <v>3125</v>
      </c>
      <c r="AF30" s="20" t="s">
        <v>2610</v>
      </c>
      <c r="AG30" s="20" t="s">
        <v>3126</v>
      </c>
      <c r="AH30" s="20" t="s">
        <v>2473</v>
      </c>
      <c r="AI30" s="20" t="s">
        <v>3127</v>
      </c>
      <c r="AJ30" s="20" t="s">
        <v>2544</v>
      </c>
      <c r="AK30" s="20" t="s">
        <v>2544</v>
      </c>
      <c r="AL30" s="20" t="s">
        <v>2548</v>
      </c>
      <c r="AM30" s="20" t="s">
        <v>2757</v>
      </c>
      <c r="AN30" s="20" t="s">
        <v>3128</v>
      </c>
      <c r="AO30" s="20" t="s">
        <v>2544</v>
      </c>
      <c r="AP30" s="20" t="s">
        <v>2757</v>
      </c>
      <c r="AQ30" s="20" t="s">
        <v>3129</v>
      </c>
      <c r="AR30" s="20" t="s">
        <v>3130</v>
      </c>
      <c r="AS30" s="20" t="s">
        <v>3131</v>
      </c>
      <c r="AT30" s="20" t="s">
        <v>2719</v>
      </c>
      <c r="AU30" s="20"/>
      <c r="AV30" s="20" t="s">
        <v>2424</v>
      </c>
      <c r="AW30" s="20" t="s">
        <v>2424</v>
      </c>
      <c r="AX30" s="20" t="s">
        <v>3132</v>
      </c>
      <c r="AY30" s="20" t="s">
        <v>3133</v>
      </c>
      <c r="AZ30" s="20" t="s">
        <v>3134</v>
      </c>
      <c r="BA30" s="20" t="s">
        <v>2424</v>
      </c>
      <c r="BB30" s="20" t="s">
        <v>3135</v>
      </c>
      <c r="BC30" s="20" t="s">
        <v>3136</v>
      </c>
      <c r="BD30" s="20" t="s">
        <v>3137</v>
      </c>
      <c r="BE30" s="20" t="s">
        <v>3138</v>
      </c>
      <c r="BF30" s="20" t="s">
        <v>3139</v>
      </c>
      <c r="BG30" s="20" t="s">
        <v>3140</v>
      </c>
      <c r="BH30" s="20" t="s">
        <v>3141</v>
      </c>
      <c r="BI30" s="20" t="s">
        <v>3142</v>
      </c>
      <c r="BJ30" s="20" t="s">
        <v>3143</v>
      </c>
      <c r="BK30" s="20" t="s">
        <v>3099</v>
      </c>
      <c r="BL30" s="20" t="s">
        <v>3144</v>
      </c>
      <c r="BM30" s="20" t="s">
        <v>3145</v>
      </c>
      <c r="BN30" s="20" t="s">
        <v>3146</v>
      </c>
      <c r="BO30" s="20" t="s">
        <v>3147</v>
      </c>
      <c r="BP30" s="20"/>
      <c r="BQ30" s="20" t="s">
        <v>3148</v>
      </c>
      <c r="BR30" s="20" t="s">
        <v>2572</v>
      </c>
      <c r="BS30" s="20" t="s">
        <v>3149</v>
      </c>
      <c r="BT30" s="20" t="s">
        <v>3150</v>
      </c>
      <c r="BU30" s="20" t="s">
        <v>3151</v>
      </c>
      <c r="BV30" s="20" t="s">
        <v>3152</v>
      </c>
      <c r="BW30" s="20" t="s">
        <v>2641</v>
      </c>
      <c r="BX30" s="20" t="s">
        <v>3153</v>
      </c>
      <c r="BY30" s="20" t="s">
        <v>3154</v>
      </c>
      <c r="BZ30" s="20"/>
      <c r="CA30" s="20" t="s">
        <v>1528</v>
      </c>
      <c r="CB30" s="20" t="s">
        <v>2729</v>
      </c>
      <c r="CC30" s="20" t="s">
        <v>3155</v>
      </c>
      <c r="CD30" s="20" t="s">
        <v>3156</v>
      </c>
      <c r="CE30" s="20" t="s">
        <v>3157</v>
      </c>
      <c r="CF30" s="20"/>
      <c r="CG30" s="20" t="s">
        <v>3158</v>
      </c>
      <c r="CH30" s="20" t="s">
        <v>3159</v>
      </c>
      <c r="CI30" s="20" t="s">
        <v>3160</v>
      </c>
      <c r="CJ30" s="20"/>
      <c r="CK30" s="20" t="s">
        <v>2571</v>
      </c>
      <c r="CL30" s="20" t="s">
        <v>3161</v>
      </c>
      <c r="CM30" s="20" t="s">
        <v>3162</v>
      </c>
      <c r="CN30" s="20" t="s">
        <v>3118</v>
      </c>
      <c r="CO30" s="20" t="s">
        <v>1440</v>
      </c>
      <c r="CP30" s="20" t="s">
        <v>3163</v>
      </c>
      <c r="CQ30" s="20" t="s">
        <v>3164</v>
      </c>
      <c r="CR30" s="20" t="s">
        <v>3165</v>
      </c>
      <c r="CS30" s="20" t="s">
        <v>2646</v>
      </c>
      <c r="CT30" s="20" t="s">
        <v>3166</v>
      </c>
      <c r="CU30" s="20" t="s">
        <v>3165</v>
      </c>
      <c r="CV30" s="20"/>
      <c r="CW30" s="20" t="s">
        <v>3165</v>
      </c>
      <c r="CX30" s="20" t="s">
        <v>2517</v>
      </c>
      <c r="CY30" s="20" t="s">
        <v>1527</v>
      </c>
      <c r="CZ30" s="20" t="s">
        <v>2648</v>
      </c>
      <c r="DA30" s="20" t="s">
        <v>2516</v>
      </c>
      <c r="DB30" s="20"/>
      <c r="DC30" s="20"/>
      <c r="DD30" s="20"/>
      <c r="DE30" s="20"/>
      <c r="DF30" s="20"/>
    </row>
    <row r="31" spans="1:110" x14ac:dyDescent="0.25">
      <c r="A31" s="21" t="s">
        <v>522</v>
      </c>
      <c r="B31" s="21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>
        <v>2786</v>
      </c>
      <c r="AB31" s="22">
        <v>2356</v>
      </c>
      <c r="AC31" s="22"/>
      <c r="AD31" s="22">
        <f>557+497+500+551+551+114</f>
        <v>2770</v>
      </c>
      <c r="AE31" s="22">
        <v>2669</v>
      </c>
      <c r="AF31" s="22">
        <v>2777</v>
      </c>
      <c r="AG31" s="22">
        <v>2566</v>
      </c>
      <c r="AH31" s="22">
        <v>2459</v>
      </c>
      <c r="AI31" s="22">
        <v>2173</v>
      </c>
      <c r="AJ31" s="22">
        <f>536+606+535+605+526+153</f>
        <v>2961</v>
      </c>
      <c r="AK31" s="22">
        <f>497+518+564+532+614+246</f>
        <v>2971</v>
      </c>
      <c r="AL31" s="22">
        <f>548+542+551+502+566+133</f>
        <v>2842</v>
      </c>
      <c r="AM31" s="22">
        <v>2882</v>
      </c>
      <c r="AN31" s="22">
        <f>463+450+423+493+512+582</f>
        <v>2923</v>
      </c>
      <c r="AO31" s="22">
        <f>530+553+589+662+609+219</f>
        <v>3162</v>
      </c>
      <c r="AP31" s="22">
        <f>571+506+585+611+565+375</f>
        <v>3213</v>
      </c>
      <c r="AQ31" s="22">
        <f>502+498+467+436+354+804</f>
        <v>3061</v>
      </c>
      <c r="AR31" s="22">
        <v>3099</v>
      </c>
      <c r="AS31" s="22">
        <f>494+506+526+485+552+597</f>
        <v>3160</v>
      </c>
      <c r="AT31" s="22">
        <f>565+545+603+674+553+396</f>
        <v>3336</v>
      </c>
      <c r="AU31" s="22"/>
      <c r="AV31" s="22">
        <f>2507+630</f>
        <v>3137</v>
      </c>
      <c r="AW31" s="22">
        <v>3136</v>
      </c>
      <c r="AX31" s="22">
        <f>2838+333</f>
        <v>3171</v>
      </c>
      <c r="AY31" s="22">
        <f>2736+480</f>
        <v>3216</v>
      </c>
      <c r="AZ31" s="22">
        <v>3160</v>
      </c>
      <c r="BA31" s="22">
        <f>2454+639</f>
        <v>3093</v>
      </c>
      <c r="BB31" s="22">
        <f>519+454+514+387+459+769</f>
        <v>3102</v>
      </c>
      <c r="BC31" s="22">
        <v>3252</v>
      </c>
      <c r="BD31" s="22">
        <f>2679+528</f>
        <v>3207</v>
      </c>
      <c r="BE31" s="22">
        <f>595+595+446+574+554+519</f>
        <v>3283</v>
      </c>
      <c r="BF31" s="22">
        <f>496+537+571+465+554+612</f>
        <v>3235</v>
      </c>
      <c r="BG31" s="22">
        <v>3126</v>
      </c>
      <c r="BH31" s="22">
        <v>3240</v>
      </c>
      <c r="BI31" s="22">
        <v>3190</v>
      </c>
      <c r="BJ31" s="22">
        <v>3236</v>
      </c>
      <c r="BK31" s="22">
        <v>3194</v>
      </c>
      <c r="BL31" s="22">
        <f>496+580+523+554+611+468</f>
        <v>3232</v>
      </c>
      <c r="BM31" s="22">
        <f>2679+555</f>
        <v>3234</v>
      </c>
      <c r="BN31" s="22">
        <f>436+496+374+512+613+759</f>
        <v>3190</v>
      </c>
      <c r="BO31" s="22"/>
      <c r="BP31" s="22"/>
      <c r="BQ31" s="22">
        <v>3184</v>
      </c>
      <c r="BR31" s="22">
        <f>957+1003+962+287</f>
        <v>3209</v>
      </c>
      <c r="BS31" s="22">
        <f>576+551+635+516+586+406</f>
        <v>3270</v>
      </c>
      <c r="BT31" s="22">
        <f>547+416+554+562+598+567</f>
        <v>3244</v>
      </c>
      <c r="BU31" s="22">
        <v>3210</v>
      </c>
      <c r="BV31" s="22">
        <v>3247</v>
      </c>
      <c r="BW31" s="22">
        <f>507+532+552+541+689+386</f>
        <v>3207</v>
      </c>
      <c r="BX31" s="22">
        <f>625+606+603+437+485+478</f>
        <v>3234</v>
      </c>
      <c r="BY31" s="22">
        <f>448+529+391+439+537+877</f>
        <v>3221</v>
      </c>
      <c r="BZ31" s="22"/>
      <c r="CA31" s="22">
        <f>3108+125</f>
        <v>3233</v>
      </c>
      <c r="CB31" s="22">
        <f>3007+132</f>
        <v>3139</v>
      </c>
      <c r="CC31" s="22">
        <v>3619</v>
      </c>
      <c r="CD31" s="22">
        <f>2092+1377</f>
        <v>3469</v>
      </c>
      <c r="CE31" s="22">
        <f>480+447+390+390+598+1188</f>
        <v>3493</v>
      </c>
      <c r="CF31" s="22"/>
      <c r="CG31" s="22">
        <f>2769+996</f>
        <v>3765</v>
      </c>
      <c r="CH31" s="22">
        <v>3505</v>
      </c>
      <c r="CI31" s="22">
        <f>3575</f>
        <v>3575</v>
      </c>
      <c r="CJ31" s="22"/>
      <c r="CK31" s="22">
        <f>3031+231</f>
        <v>3262</v>
      </c>
      <c r="CL31" s="22">
        <f>2389+729</f>
        <v>3118</v>
      </c>
      <c r="CM31" s="22">
        <f>2375+1077</f>
        <v>3452</v>
      </c>
      <c r="CN31" s="22">
        <f>1996+1266</f>
        <v>3262</v>
      </c>
      <c r="CO31" s="22">
        <f>2352+886</f>
        <v>3238</v>
      </c>
      <c r="CP31" s="22">
        <f>2337+1019</f>
        <v>3356</v>
      </c>
      <c r="CQ31" s="22">
        <f>2185+994</f>
        <v>3179</v>
      </c>
      <c r="CR31" s="22">
        <f>2161+913</f>
        <v>3074</v>
      </c>
      <c r="CS31" s="22">
        <f>2563+772</f>
        <v>3335</v>
      </c>
      <c r="CT31" s="22">
        <f>2689+695</f>
        <v>3384</v>
      </c>
      <c r="CU31" s="22">
        <f>2368+794</f>
        <v>3162</v>
      </c>
      <c r="CV31" s="22"/>
      <c r="CW31" s="22">
        <f>2214+948</f>
        <v>3162</v>
      </c>
      <c r="CX31" s="22">
        <f>3366+144</f>
        <v>3510</v>
      </c>
      <c r="CY31" s="22">
        <f>2478+814</f>
        <v>3292</v>
      </c>
      <c r="CZ31" s="22">
        <f>2676+751</f>
        <v>3427</v>
      </c>
      <c r="DA31" s="22">
        <f>2845+521</f>
        <v>3366</v>
      </c>
      <c r="DB31" s="22"/>
      <c r="DC31" s="22"/>
      <c r="DD31" s="22"/>
      <c r="DE31" s="22"/>
      <c r="DF31" s="22"/>
    </row>
    <row r="32" spans="1:110" x14ac:dyDescent="0.25">
      <c r="A32" s="23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</row>
    <row r="33" spans="1:110" x14ac:dyDescent="0.25">
      <c r="A33" s="16" t="s">
        <v>989</v>
      </c>
      <c r="B33" s="16"/>
      <c r="C33" s="16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</row>
    <row r="34" spans="1:110" x14ac:dyDescent="0.25">
      <c r="A34" s="20">
        <v>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 t="s">
        <v>3167</v>
      </c>
      <c r="AB34" s="20" t="s">
        <v>2754</v>
      </c>
      <c r="AC34" s="20"/>
      <c r="AD34" s="20" t="s">
        <v>3168</v>
      </c>
      <c r="AE34" s="20" t="s">
        <v>3169</v>
      </c>
      <c r="AF34" s="20" t="s">
        <v>2460</v>
      </c>
      <c r="AG34" s="20" t="s">
        <v>2473</v>
      </c>
      <c r="AH34" s="20" t="s">
        <v>2757</v>
      </c>
      <c r="AI34" s="20" t="s">
        <v>2474</v>
      </c>
      <c r="AJ34" s="20" t="s">
        <v>3170</v>
      </c>
      <c r="AK34" s="20" t="s">
        <v>3171</v>
      </c>
      <c r="AL34" s="20" t="s">
        <v>2759</v>
      </c>
      <c r="AM34" s="20" t="s">
        <v>3172</v>
      </c>
      <c r="AN34" s="20" t="s">
        <v>3173</v>
      </c>
      <c r="AO34" s="20" t="s">
        <v>2600</v>
      </c>
      <c r="AP34" s="20" t="s">
        <v>2473</v>
      </c>
      <c r="AQ34" s="20" t="s">
        <v>2473</v>
      </c>
      <c r="AR34" s="20" t="s">
        <v>3174</v>
      </c>
      <c r="AS34" s="20" t="s">
        <v>2761</v>
      </c>
      <c r="AT34" s="20" t="s">
        <v>3175</v>
      </c>
      <c r="AU34" s="20"/>
      <c r="AV34" s="20" t="s">
        <v>3176</v>
      </c>
      <c r="AW34" s="20" t="s">
        <v>3177</v>
      </c>
      <c r="AX34" s="20" t="s">
        <v>3178</v>
      </c>
      <c r="AY34" s="20" t="s">
        <v>2763</v>
      </c>
      <c r="AZ34" s="20" t="s">
        <v>3179</v>
      </c>
      <c r="BA34" s="20" t="s">
        <v>3180</v>
      </c>
      <c r="BB34" s="20" t="s">
        <v>3181</v>
      </c>
      <c r="BC34" s="20" t="s">
        <v>3182</v>
      </c>
      <c r="BD34" s="20" t="s">
        <v>3183</v>
      </c>
      <c r="BE34" s="20" t="s">
        <v>3184</v>
      </c>
      <c r="BF34" s="20" t="s">
        <v>3185</v>
      </c>
      <c r="BG34" s="20" t="s">
        <v>3186</v>
      </c>
      <c r="BH34" s="20" t="s">
        <v>3187</v>
      </c>
      <c r="BI34" s="20" t="s">
        <v>3188</v>
      </c>
      <c r="BJ34" s="20" t="s">
        <v>3189</v>
      </c>
      <c r="BK34" s="20" t="s">
        <v>3190</v>
      </c>
      <c r="BL34" s="20" t="s">
        <v>3191</v>
      </c>
      <c r="BM34" s="20" t="s">
        <v>3192</v>
      </c>
      <c r="BN34" s="20" t="s">
        <v>2771</v>
      </c>
      <c r="BO34" s="20" t="s">
        <v>3193</v>
      </c>
      <c r="BP34" s="20"/>
      <c r="BQ34" s="20" t="s">
        <v>3194</v>
      </c>
      <c r="BR34" s="20" t="s">
        <v>3195</v>
      </c>
      <c r="BS34" s="20" t="s">
        <v>2773</v>
      </c>
      <c r="BT34" s="20" t="s">
        <v>3196</v>
      </c>
      <c r="BU34" s="20" t="s">
        <v>2635</v>
      </c>
      <c r="BV34" s="20" t="s">
        <v>3197</v>
      </c>
      <c r="BW34" s="20" t="s">
        <v>3198</v>
      </c>
      <c r="BX34" s="20" t="s">
        <v>3199</v>
      </c>
      <c r="BY34" s="20" t="s">
        <v>2646</v>
      </c>
      <c r="BZ34" s="20"/>
      <c r="CA34" s="20" t="s">
        <v>812</v>
      </c>
      <c r="CB34" s="20" t="s">
        <v>3200</v>
      </c>
      <c r="CC34" s="20" t="s">
        <v>3201</v>
      </c>
      <c r="CD34" s="20" t="s">
        <v>3202</v>
      </c>
      <c r="CE34" s="20" t="s">
        <v>3019</v>
      </c>
      <c r="CF34" s="20"/>
      <c r="CG34" s="20" t="s">
        <v>3203</v>
      </c>
      <c r="CH34" s="20" t="s">
        <v>1528</v>
      </c>
      <c r="CI34" s="20" t="s">
        <v>3204</v>
      </c>
      <c r="CJ34" s="20"/>
      <c r="CK34" s="20" t="s">
        <v>3205</v>
      </c>
      <c r="CL34" s="20" t="s">
        <v>2573</v>
      </c>
      <c r="CM34" s="20" t="s">
        <v>3206</v>
      </c>
      <c r="CN34" s="20" t="s">
        <v>3207</v>
      </c>
      <c r="CO34" s="20" t="s">
        <v>3018</v>
      </c>
      <c r="CP34" s="20" t="s">
        <v>1457</v>
      </c>
      <c r="CQ34" s="20" t="s">
        <v>3019</v>
      </c>
      <c r="CR34" s="20" t="s">
        <v>2642</v>
      </c>
      <c r="CS34" s="20" t="s">
        <v>3208</v>
      </c>
      <c r="CT34" s="20" t="s">
        <v>2971</v>
      </c>
      <c r="CU34" s="20" t="s">
        <v>3209</v>
      </c>
      <c r="CV34" s="20"/>
      <c r="CW34" s="20" t="s">
        <v>3022</v>
      </c>
      <c r="CX34" s="20" t="s">
        <v>3022</v>
      </c>
      <c r="CY34" s="20" t="s">
        <v>2783</v>
      </c>
      <c r="CZ34" s="20" t="s">
        <v>2783</v>
      </c>
      <c r="DA34" s="20" t="s">
        <v>3210</v>
      </c>
      <c r="DB34" s="20"/>
      <c r="DC34" s="20"/>
      <c r="DD34" s="20"/>
      <c r="DE34" s="20"/>
      <c r="DF34" s="20"/>
    </row>
    <row r="35" spans="1:110" x14ac:dyDescent="0.25">
      <c r="A35" s="20">
        <v>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 t="s">
        <v>2601</v>
      </c>
      <c r="AB35" s="20" t="s">
        <v>2795</v>
      </c>
      <c r="AC35" s="20"/>
      <c r="AD35" s="20" t="s">
        <v>3211</v>
      </c>
      <c r="AE35" s="20" t="s">
        <v>3212</v>
      </c>
      <c r="AF35" s="20" t="s">
        <v>3213</v>
      </c>
      <c r="AG35" s="20" t="s">
        <v>2472</v>
      </c>
      <c r="AH35" s="20" t="s">
        <v>2797</v>
      </c>
      <c r="AI35" s="20" t="s">
        <v>2473</v>
      </c>
      <c r="AJ35" s="20" t="s">
        <v>3214</v>
      </c>
      <c r="AK35" s="20" t="s">
        <v>3215</v>
      </c>
      <c r="AL35" s="20" t="s">
        <v>2475</v>
      </c>
      <c r="AM35" s="20" t="s">
        <v>3216</v>
      </c>
      <c r="AN35" s="20" t="s">
        <v>3217</v>
      </c>
      <c r="AO35" s="20" t="s">
        <v>2457</v>
      </c>
      <c r="AP35" s="20" t="s">
        <v>2474</v>
      </c>
      <c r="AQ35" s="20" t="s">
        <v>2474</v>
      </c>
      <c r="AR35" s="20" t="s">
        <v>3218</v>
      </c>
      <c r="AS35" s="20" t="s">
        <v>2800</v>
      </c>
      <c r="AT35" s="20" t="s">
        <v>3219</v>
      </c>
      <c r="AU35" s="20"/>
      <c r="AV35" s="20" t="s">
        <v>3220</v>
      </c>
      <c r="AW35" s="20" t="s">
        <v>3221</v>
      </c>
      <c r="AX35" s="20" t="s">
        <v>3222</v>
      </c>
      <c r="AY35" s="20" t="s">
        <v>2802</v>
      </c>
      <c r="AZ35" s="20" t="s">
        <v>3223</v>
      </c>
      <c r="BA35" s="20" t="s">
        <v>3224</v>
      </c>
      <c r="BB35" s="20" t="s">
        <v>3225</v>
      </c>
      <c r="BC35" s="20" t="s">
        <v>3226</v>
      </c>
      <c r="BD35" s="20" t="s">
        <v>3227</v>
      </c>
      <c r="BE35" s="20" t="s">
        <v>3228</v>
      </c>
      <c r="BF35" s="20" t="s">
        <v>3229</v>
      </c>
      <c r="BG35" s="20" t="s">
        <v>3230</v>
      </c>
      <c r="BH35" s="20" t="s">
        <v>3231</v>
      </c>
      <c r="BI35" s="20" t="s">
        <v>3232</v>
      </c>
      <c r="BJ35" s="20" t="s">
        <v>2560</v>
      </c>
      <c r="BK35" s="20" t="s">
        <v>3233</v>
      </c>
      <c r="BL35" s="20" t="s">
        <v>3234</v>
      </c>
      <c r="BM35" s="20" t="s">
        <v>3235</v>
      </c>
      <c r="BN35" s="20" t="s">
        <v>2810</v>
      </c>
      <c r="BO35" s="20" t="s">
        <v>3236</v>
      </c>
      <c r="BP35" s="20"/>
      <c r="BQ35" s="20" t="s">
        <v>3237</v>
      </c>
      <c r="BR35" s="20" t="s">
        <v>3238</v>
      </c>
      <c r="BS35" s="20" t="s">
        <v>2812</v>
      </c>
      <c r="BT35" s="20" t="s">
        <v>2950</v>
      </c>
      <c r="BU35" s="20" t="s">
        <v>2497</v>
      </c>
      <c r="BV35" s="20" t="s">
        <v>3239</v>
      </c>
      <c r="BW35" s="20" t="s">
        <v>3240</v>
      </c>
      <c r="BX35" s="20" t="s">
        <v>3241</v>
      </c>
      <c r="BY35" s="20" t="s">
        <v>1527</v>
      </c>
      <c r="BZ35" s="20"/>
      <c r="CA35" s="20" t="s">
        <v>2729</v>
      </c>
      <c r="CB35" s="20" t="s">
        <v>3242</v>
      </c>
      <c r="CC35" s="20" t="s">
        <v>3243</v>
      </c>
      <c r="CD35" s="20" t="s">
        <v>3244</v>
      </c>
      <c r="CE35" s="20" t="s">
        <v>3245</v>
      </c>
      <c r="CF35" s="20"/>
      <c r="CG35" s="20" t="s">
        <v>3246</v>
      </c>
      <c r="CH35" s="20" t="s">
        <v>2515</v>
      </c>
      <c r="CI35" s="20" t="s">
        <v>3247</v>
      </c>
      <c r="CJ35" s="20"/>
      <c r="CK35" s="20" t="s">
        <v>2582</v>
      </c>
      <c r="CL35" s="20" t="s">
        <v>3248</v>
      </c>
      <c r="CM35" s="20" t="s">
        <v>3249</v>
      </c>
      <c r="CN35" s="20" t="s">
        <v>2690</v>
      </c>
      <c r="CO35" s="20" t="s">
        <v>3071</v>
      </c>
      <c r="CP35" s="20" t="s">
        <v>3250</v>
      </c>
      <c r="CQ35" s="20" t="s">
        <v>3165</v>
      </c>
      <c r="CR35" s="20" t="s">
        <v>2515</v>
      </c>
      <c r="CS35" s="20" t="s">
        <v>3251</v>
      </c>
      <c r="CT35" s="20" t="s">
        <v>3166</v>
      </c>
      <c r="CU35" s="20" t="s">
        <v>3252</v>
      </c>
      <c r="CV35" s="20"/>
      <c r="CW35" s="20" t="s">
        <v>3120</v>
      </c>
      <c r="CX35" s="20" t="s">
        <v>3120</v>
      </c>
      <c r="CY35" s="20" t="s">
        <v>2818</v>
      </c>
      <c r="CZ35" s="20" t="s">
        <v>2818</v>
      </c>
      <c r="DA35" s="20" t="s">
        <v>3253</v>
      </c>
      <c r="DB35" s="20"/>
      <c r="DC35" s="20"/>
      <c r="DD35" s="20"/>
      <c r="DE35" s="20"/>
      <c r="DF35" s="20"/>
    </row>
    <row r="36" spans="1:110" x14ac:dyDescent="0.25">
      <c r="A36" s="21" t="s">
        <v>522</v>
      </c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>
        <v>1157</v>
      </c>
      <c r="AB36" s="22">
        <f>541+533+81</f>
        <v>1155</v>
      </c>
      <c r="AC36" s="22"/>
      <c r="AD36" s="22">
        <v>1155</v>
      </c>
      <c r="AE36" s="22">
        <f>477+463+180</f>
        <v>1120</v>
      </c>
      <c r="AF36" s="22">
        <f>558+585+72</f>
        <v>1215</v>
      </c>
      <c r="AG36" s="22">
        <f>567+648+63</f>
        <v>1278</v>
      </c>
      <c r="AH36" s="22">
        <f>532+522+123</f>
        <v>1177</v>
      </c>
      <c r="AI36" s="22">
        <f>565+594+45</f>
        <v>1204</v>
      </c>
      <c r="AJ36" s="22">
        <f>476+555+171</f>
        <v>1202</v>
      </c>
      <c r="AK36" s="22">
        <v>1209</v>
      </c>
      <c r="AL36" s="22">
        <f>1127+132</f>
        <v>1259</v>
      </c>
      <c r="AM36" s="22">
        <v>1211</v>
      </c>
      <c r="AN36" s="22">
        <f>443+517+315</f>
        <v>1275</v>
      </c>
      <c r="AO36" s="22">
        <v>1324</v>
      </c>
      <c r="AP36" s="22">
        <f>1295+99</f>
        <v>1394</v>
      </c>
      <c r="AQ36" s="22">
        <f>659+615+33</f>
        <v>1307</v>
      </c>
      <c r="AR36" s="22">
        <f>598+490+234</f>
        <v>1322</v>
      </c>
      <c r="AS36" s="22">
        <f>667+596+159</f>
        <v>1422</v>
      </c>
      <c r="AT36" s="22">
        <v>1346</v>
      </c>
      <c r="AU36" s="22"/>
      <c r="AV36" s="22">
        <f>595+583+186</f>
        <v>1364</v>
      </c>
      <c r="AW36" s="22">
        <f>560+530+213</f>
        <v>1303</v>
      </c>
      <c r="AX36" s="22">
        <v>1343</v>
      </c>
      <c r="AY36" s="22">
        <f>1213+126</f>
        <v>1339</v>
      </c>
      <c r="AZ36" s="22">
        <v>1425</v>
      </c>
      <c r="BA36" s="22">
        <v>1304</v>
      </c>
      <c r="BB36" s="22">
        <v>1330</v>
      </c>
      <c r="BC36" s="22">
        <v>1321</v>
      </c>
      <c r="BD36" s="22">
        <f>582+551+279</f>
        <v>1412</v>
      </c>
      <c r="BE36" s="22">
        <f>530+448+360</f>
        <v>1338</v>
      </c>
      <c r="BF36" s="22">
        <f>519+589+273</f>
        <v>1381</v>
      </c>
      <c r="BG36" s="22">
        <v>1303</v>
      </c>
      <c r="BH36" s="22">
        <v>1341</v>
      </c>
      <c r="BI36" s="22">
        <f>1134+213</f>
        <v>1347</v>
      </c>
      <c r="BJ36" s="22">
        <v>1340</v>
      </c>
      <c r="BK36" s="22">
        <v>1342</v>
      </c>
      <c r="BL36" s="22">
        <v>1397</v>
      </c>
      <c r="BM36" s="22">
        <v>1403</v>
      </c>
      <c r="BN36" s="22">
        <f>1174+180</f>
        <v>1354</v>
      </c>
      <c r="BO36" s="22">
        <v>1391</v>
      </c>
      <c r="BP36" s="22"/>
      <c r="BQ36" s="22">
        <f>1074+288</f>
        <v>1362</v>
      </c>
      <c r="BR36" s="22">
        <v>1373</v>
      </c>
      <c r="BS36" s="22">
        <f>1202+169</f>
        <v>1371</v>
      </c>
      <c r="BT36" s="22">
        <f>540+549+257</f>
        <v>1346</v>
      </c>
      <c r="BU36" s="22">
        <f>1327+21</f>
        <v>1348</v>
      </c>
      <c r="BV36" s="22">
        <f>1004+428</f>
        <v>1432</v>
      </c>
      <c r="BW36" s="22">
        <f>593+507+280</f>
        <v>1380</v>
      </c>
      <c r="BX36" s="22">
        <v>1395</v>
      </c>
      <c r="BY36" s="22">
        <f>635+669+56</f>
        <v>1360</v>
      </c>
      <c r="BZ36" s="22"/>
      <c r="CA36" s="22">
        <f>1405+2</f>
        <v>1407</v>
      </c>
      <c r="CB36" s="22">
        <f>1165+218</f>
        <v>1383</v>
      </c>
      <c r="CC36" s="22">
        <f>931+534</f>
        <v>1465</v>
      </c>
      <c r="CD36" s="22">
        <f>1179+312</f>
        <v>1491</v>
      </c>
      <c r="CE36" s="22">
        <f>524+656+294</f>
        <v>1474</v>
      </c>
      <c r="CF36" s="22"/>
      <c r="CG36" s="22">
        <f>1243+261</f>
        <v>1504</v>
      </c>
      <c r="CH36" s="22">
        <v>1582</v>
      </c>
      <c r="CI36" s="22">
        <v>1551</v>
      </c>
      <c r="CJ36" s="22"/>
      <c r="CK36" s="22">
        <f>1111+288</f>
        <v>1399</v>
      </c>
      <c r="CL36" s="22">
        <f>1104+228</f>
        <v>1332</v>
      </c>
      <c r="CM36" s="22">
        <f>942+432</f>
        <v>1374</v>
      </c>
      <c r="CN36" s="22">
        <f>971+317</f>
        <v>1288</v>
      </c>
      <c r="CO36" s="22">
        <f>878+482</f>
        <v>1360</v>
      </c>
      <c r="CP36" s="22">
        <f>1204+172</f>
        <v>1376</v>
      </c>
      <c r="CQ36" s="22">
        <f>1033+331</f>
        <v>1364</v>
      </c>
      <c r="CR36" s="22">
        <f>1110+202</f>
        <v>1312</v>
      </c>
      <c r="CS36" s="22">
        <f>974+445</f>
        <v>1419</v>
      </c>
      <c r="CT36" s="22">
        <f>1173+259</f>
        <v>1432</v>
      </c>
      <c r="CU36" s="22">
        <f>909+458</f>
        <v>1367</v>
      </c>
      <c r="CV36" s="22"/>
      <c r="CW36" s="22">
        <f>1033+344</f>
        <v>1377</v>
      </c>
      <c r="CX36" s="22">
        <f>1128+325</f>
        <v>1453</v>
      </c>
      <c r="CY36" s="22">
        <f>1083+326</f>
        <v>1409</v>
      </c>
      <c r="CZ36" s="22">
        <f>1141+288</f>
        <v>1429</v>
      </c>
      <c r="DA36" s="22">
        <f>1182+247</f>
        <v>1429</v>
      </c>
      <c r="DB36" s="22"/>
      <c r="DC36" s="22"/>
      <c r="DD36" s="22"/>
      <c r="DE36" s="22"/>
      <c r="DF36" s="22"/>
    </row>
    <row r="37" spans="1:110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</row>
    <row r="38" spans="1:110" x14ac:dyDescent="0.25">
      <c r="A38" s="16" t="s">
        <v>1091</v>
      </c>
      <c r="B38" s="16"/>
      <c r="C38" s="16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</row>
    <row r="39" spans="1:110" x14ac:dyDescent="0.25">
      <c r="A39" s="20">
        <v>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 t="s">
        <v>3254</v>
      </c>
      <c r="AB39" s="20" t="s">
        <v>3255</v>
      </c>
      <c r="AC39" s="20"/>
      <c r="AD39" s="20" t="s">
        <v>2610</v>
      </c>
      <c r="AE39" s="20" t="s">
        <v>2831</v>
      </c>
      <c r="AF39" s="20" t="s">
        <v>2832</v>
      </c>
      <c r="AG39" s="20" t="s">
        <v>3256</v>
      </c>
      <c r="AH39" s="20" t="s">
        <v>3257</v>
      </c>
      <c r="AI39" s="20" t="s">
        <v>3258</v>
      </c>
      <c r="AJ39" s="20" t="s">
        <v>2621</v>
      </c>
      <c r="AK39" s="20" t="s">
        <v>2759</v>
      </c>
      <c r="AL39" s="20" t="s">
        <v>2835</v>
      </c>
      <c r="AM39" s="20" t="s">
        <v>3259</v>
      </c>
      <c r="AN39" s="20" t="s">
        <v>3260</v>
      </c>
      <c r="AO39" s="20" t="s">
        <v>3261</v>
      </c>
      <c r="AP39" s="20" t="s">
        <v>2837</v>
      </c>
      <c r="AQ39" s="20" t="s">
        <v>3262</v>
      </c>
      <c r="AR39" s="20" t="s">
        <v>3263</v>
      </c>
      <c r="AS39" s="20" t="s">
        <v>2554</v>
      </c>
      <c r="AT39" s="20" t="s">
        <v>3264</v>
      </c>
      <c r="AU39" s="20"/>
      <c r="AV39" s="20" t="s">
        <v>2474</v>
      </c>
      <c r="AW39" s="20" t="s">
        <v>3265</v>
      </c>
      <c r="AX39" s="20" t="s">
        <v>3266</v>
      </c>
      <c r="AY39" s="20" t="s">
        <v>3267</v>
      </c>
      <c r="AZ39" s="20" t="s">
        <v>3268</v>
      </c>
      <c r="BA39" s="20" t="s">
        <v>3269</v>
      </c>
      <c r="BB39" s="20" t="s">
        <v>3270</v>
      </c>
      <c r="BC39" s="20" t="s">
        <v>3271</v>
      </c>
      <c r="BD39" s="20" t="s">
        <v>3272</v>
      </c>
      <c r="BE39" s="20" t="s">
        <v>3273</v>
      </c>
      <c r="BF39" s="20" t="s">
        <v>3274</v>
      </c>
      <c r="BG39" s="20" t="s">
        <v>3275</v>
      </c>
      <c r="BH39" s="20" t="s">
        <v>3231</v>
      </c>
      <c r="BI39" s="20" t="s">
        <v>3276</v>
      </c>
      <c r="BJ39" s="20" t="s">
        <v>3277</v>
      </c>
      <c r="BK39" s="20" t="s">
        <v>3231</v>
      </c>
      <c r="BL39" s="20" t="s">
        <v>3278</v>
      </c>
      <c r="BM39" s="20" t="s">
        <v>3279</v>
      </c>
      <c r="BN39" s="20" t="s">
        <v>3280</v>
      </c>
      <c r="BO39" s="20" t="s">
        <v>3281</v>
      </c>
      <c r="BP39" s="20"/>
      <c r="BQ39" s="20" t="s">
        <v>3282</v>
      </c>
      <c r="BR39" s="20" t="s">
        <v>3283</v>
      </c>
      <c r="BS39" s="20" t="s">
        <v>3244</v>
      </c>
      <c r="BT39" s="20" t="s">
        <v>3284</v>
      </c>
      <c r="BU39" s="20" t="s">
        <v>3285</v>
      </c>
      <c r="BV39" s="20" t="s">
        <v>2773</v>
      </c>
      <c r="BW39" s="20" t="s">
        <v>2851</v>
      </c>
      <c r="BX39" s="20" t="s">
        <v>3286</v>
      </c>
      <c r="BY39" s="20" t="s">
        <v>3000</v>
      </c>
      <c r="BZ39" s="20"/>
      <c r="CA39" s="20" t="s">
        <v>3287</v>
      </c>
      <c r="CB39" s="20" t="s">
        <v>3288</v>
      </c>
      <c r="CC39" s="20" t="s">
        <v>3289</v>
      </c>
      <c r="CD39" s="20" t="s">
        <v>3006</v>
      </c>
      <c r="CE39" s="20" t="s">
        <v>3290</v>
      </c>
      <c r="CF39" s="20"/>
      <c r="CG39" s="20" t="s">
        <v>3291</v>
      </c>
      <c r="CH39" s="20" t="s">
        <v>3292</v>
      </c>
      <c r="CI39" s="20" t="s">
        <v>3293</v>
      </c>
      <c r="CJ39" s="20"/>
      <c r="CK39" s="20" t="s">
        <v>3294</v>
      </c>
      <c r="CL39" s="20" t="s">
        <v>2853</v>
      </c>
      <c r="CM39" s="20" t="s">
        <v>3295</v>
      </c>
      <c r="CN39" s="20" t="s">
        <v>3296</v>
      </c>
      <c r="CO39" s="20" t="s">
        <v>1527</v>
      </c>
      <c r="CP39" s="20" t="s">
        <v>2734</v>
      </c>
      <c r="CQ39" s="20" t="s">
        <v>3297</v>
      </c>
      <c r="CR39" s="20" t="s">
        <v>3298</v>
      </c>
      <c r="CS39" s="20" t="s">
        <v>1527</v>
      </c>
      <c r="CT39" s="20" t="s">
        <v>2854</v>
      </c>
      <c r="CU39" s="20" t="s">
        <v>3299</v>
      </c>
      <c r="CV39" s="20"/>
      <c r="CW39" s="20" t="s">
        <v>3016</v>
      </c>
      <c r="CX39" s="20" t="s">
        <v>2781</v>
      </c>
      <c r="CY39" s="20" t="s">
        <v>3300</v>
      </c>
      <c r="CZ39" s="20" t="s">
        <v>3301</v>
      </c>
      <c r="DA39" s="20" t="s">
        <v>3302</v>
      </c>
      <c r="DB39" s="20"/>
      <c r="DC39" s="20"/>
      <c r="DD39" s="20"/>
      <c r="DE39" s="20"/>
      <c r="DF39" s="20"/>
    </row>
    <row r="40" spans="1:110" x14ac:dyDescent="0.25">
      <c r="A40" s="21" t="s">
        <v>522</v>
      </c>
      <c r="B40" s="21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>
        <f>219+210+173+39</f>
        <v>641</v>
      </c>
      <c r="AB40" s="22">
        <f>212+191+153+51</f>
        <v>607</v>
      </c>
      <c r="AC40" s="22"/>
      <c r="AD40" s="22">
        <v>638</v>
      </c>
      <c r="AE40" s="22">
        <f>593+9</f>
        <v>602</v>
      </c>
      <c r="AF40" s="22">
        <f>200+209+173+42</f>
        <v>624</v>
      </c>
      <c r="AG40" s="22">
        <v>670</v>
      </c>
      <c r="AH40" s="22">
        <f>596+75</f>
        <v>671</v>
      </c>
      <c r="AI40" s="22">
        <f>537+93</f>
        <v>630</v>
      </c>
      <c r="AJ40" s="22">
        <f>203+213+189+57</f>
        <v>662</v>
      </c>
      <c r="AK40" s="22">
        <f>634+45</f>
        <v>679</v>
      </c>
      <c r="AL40" s="22">
        <f>622+93</f>
        <v>715</v>
      </c>
      <c r="AM40" s="22">
        <v>697</v>
      </c>
      <c r="AN40" s="22">
        <f>166+159+238+90</f>
        <v>653</v>
      </c>
      <c r="AO40" s="22">
        <f>647+84</f>
        <v>731</v>
      </c>
      <c r="AP40" s="22">
        <f>645+96</f>
        <v>741</v>
      </c>
      <c r="AQ40" s="22">
        <f>591+105</f>
        <v>696</v>
      </c>
      <c r="AR40" s="22">
        <f>193+211+191+144</f>
        <v>739</v>
      </c>
      <c r="AS40" s="22">
        <f>653+78</f>
        <v>731</v>
      </c>
      <c r="AT40" s="22">
        <v>727</v>
      </c>
      <c r="AU40" s="22"/>
      <c r="AV40" s="22">
        <f>701+24</f>
        <v>725</v>
      </c>
      <c r="AW40" s="22">
        <f>552+168</f>
        <v>720</v>
      </c>
      <c r="AX40" s="22">
        <f>214+263+180+123</f>
        <v>780</v>
      </c>
      <c r="AY40" s="22">
        <f>203+217+188+132</f>
        <v>740</v>
      </c>
      <c r="AZ40" s="22">
        <v>699</v>
      </c>
      <c r="BA40" s="22">
        <f>566+159</f>
        <v>725</v>
      </c>
      <c r="BB40" s="22">
        <f>553+165</f>
        <v>718</v>
      </c>
      <c r="BC40" s="22">
        <v>713</v>
      </c>
      <c r="BD40" s="22">
        <f>561+195</f>
        <v>756</v>
      </c>
      <c r="BE40" s="22">
        <f>605+123</f>
        <v>728</v>
      </c>
      <c r="BF40" s="22">
        <f>576+180</f>
        <v>756</v>
      </c>
      <c r="BG40" s="22">
        <v>706</v>
      </c>
      <c r="BH40" s="22">
        <v>752</v>
      </c>
      <c r="BI40" s="22">
        <f>571+153</f>
        <v>724</v>
      </c>
      <c r="BJ40" s="22">
        <v>769</v>
      </c>
      <c r="BK40" s="22">
        <v>758</v>
      </c>
      <c r="BL40" s="22">
        <f>559+186</f>
        <v>745</v>
      </c>
      <c r="BM40" s="22">
        <f>626+102</f>
        <v>728</v>
      </c>
      <c r="BN40" s="22">
        <f>245+168+213+96</f>
        <v>722</v>
      </c>
      <c r="BO40" s="22">
        <v>746</v>
      </c>
      <c r="BP40" s="22"/>
      <c r="BQ40" s="22">
        <f>232+180+232+97</f>
        <v>741</v>
      </c>
      <c r="BR40" s="22">
        <f>178+200+233+124</f>
        <v>735</v>
      </c>
      <c r="BS40" s="22">
        <f>205+235+214+91</f>
        <v>745</v>
      </c>
      <c r="BT40" s="22">
        <f>255+184+226+113</f>
        <v>778</v>
      </c>
      <c r="BU40" s="22">
        <f>671+105</f>
        <v>776</v>
      </c>
      <c r="BV40" s="22">
        <f>658+113</f>
        <v>771</v>
      </c>
      <c r="BW40" s="22">
        <f>279+182+203+78</f>
        <v>742</v>
      </c>
      <c r="BX40" s="22">
        <v>729</v>
      </c>
      <c r="BY40" s="22">
        <v>742</v>
      </c>
      <c r="BZ40" s="22"/>
      <c r="CA40" s="22">
        <f>627+137</f>
        <v>764</v>
      </c>
      <c r="CB40" s="22">
        <f>645+91</f>
        <v>736</v>
      </c>
      <c r="CC40" s="22">
        <f>497+318</f>
        <v>815</v>
      </c>
      <c r="CD40" s="22">
        <f>590+219</f>
        <v>809</v>
      </c>
      <c r="CE40" s="22">
        <f>576+261</f>
        <v>837</v>
      </c>
      <c r="CF40" s="22"/>
      <c r="CG40" s="22">
        <f>673+147</f>
        <v>820</v>
      </c>
      <c r="CH40" s="22">
        <v>843</v>
      </c>
      <c r="CI40" s="22">
        <v>859</v>
      </c>
      <c r="CJ40" s="22"/>
      <c r="CK40" s="22">
        <f>640+141</f>
        <v>781</v>
      </c>
      <c r="CL40" s="22">
        <f>673+75</f>
        <v>748</v>
      </c>
      <c r="CM40" s="22">
        <f>538+234</f>
        <v>772</v>
      </c>
      <c r="CN40" s="22">
        <f>554+202</f>
        <v>756</v>
      </c>
      <c r="CO40" s="22">
        <f>669+62</f>
        <v>731</v>
      </c>
      <c r="CP40" s="22">
        <f>684+91</f>
        <v>775</v>
      </c>
      <c r="CQ40" s="22">
        <f>537+191</f>
        <v>728</v>
      </c>
      <c r="CR40" s="22">
        <f>461+234</f>
        <v>695</v>
      </c>
      <c r="CS40" s="22">
        <f>723+70</f>
        <v>793</v>
      </c>
      <c r="CT40" s="22">
        <f>727+62</f>
        <v>789</v>
      </c>
      <c r="CU40" s="22">
        <f>496+221</f>
        <v>717</v>
      </c>
      <c r="CV40" s="22"/>
      <c r="CW40" s="22">
        <f>471+261</f>
        <v>732</v>
      </c>
      <c r="CX40" s="22">
        <f>631+121</f>
        <v>752</v>
      </c>
      <c r="CY40" s="22">
        <f>600+159</f>
        <v>759</v>
      </c>
      <c r="CZ40" s="22">
        <f>718+94</f>
        <v>812</v>
      </c>
      <c r="DA40" s="22">
        <f>591+156</f>
        <v>747</v>
      </c>
      <c r="DB40" s="22"/>
      <c r="DC40" s="22"/>
      <c r="DD40" s="22"/>
      <c r="DE40" s="22"/>
      <c r="DF40" s="22"/>
    </row>
    <row r="41" spans="1:110" x14ac:dyDescent="0.25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</row>
    <row r="42" spans="1:110" x14ac:dyDescent="0.25">
      <c r="A42" s="23" t="s">
        <v>1138</v>
      </c>
      <c r="B42" s="23"/>
      <c r="C42" s="2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</row>
    <row r="43" spans="1:110" x14ac:dyDescent="0.25">
      <c r="A43" s="20">
        <v>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 t="s">
        <v>3212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 t="s">
        <v>3303</v>
      </c>
      <c r="BT43" s="20" t="s">
        <v>3304</v>
      </c>
      <c r="BU43" s="20" t="s">
        <v>3305</v>
      </c>
      <c r="BV43" s="20" t="s">
        <v>3239</v>
      </c>
      <c r="BW43" s="20" t="s">
        <v>3288</v>
      </c>
      <c r="BX43" s="20" t="s">
        <v>3007</v>
      </c>
      <c r="BY43" s="20" t="s">
        <v>3306</v>
      </c>
      <c r="BZ43" s="20"/>
      <c r="CA43" s="20" t="s">
        <v>3307</v>
      </c>
      <c r="CB43" s="20" t="s">
        <v>3308</v>
      </c>
      <c r="CC43" s="20" t="s">
        <v>3309</v>
      </c>
      <c r="CD43" s="20" t="s">
        <v>3310</v>
      </c>
      <c r="CE43" s="20" t="s">
        <v>3290</v>
      </c>
      <c r="CF43" s="20"/>
      <c r="CG43" s="20" t="s">
        <v>3311</v>
      </c>
      <c r="CH43" s="20" t="s">
        <v>1528</v>
      </c>
      <c r="CI43" s="20" t="s">
        <v>3312</v>
      </c>
      <c r="CJ43" s="20"/>
      <c r="CK43" s="20" t="s">
        <v>2507</v>
      </c>
      <c r="CL43" s="20" t="s">
        <v>3313</v>
      </c>
      <c r="CM43" s="20" t="s">
        <v>3070</v>
      </c>
      <c r="CN43" s="20" t="s">
        <v>3296</v>
      </c>
      <c r="CO43" s="20" t="s">
        <v>3314</v>
      </c>
      <c r="CP43" s="20" t="s">
        <v>2734</v>
      </c>
      <c r="CQ43" s="20" t="s">
        <v>2571</v>
      </c>
      <c r="CR43" s="20" t="s">
        <v>3315</v>
      </c>
      <c r="CS43" s="20" t="s">
        <v>821</v>
      </c>
      <c r="CT43" s="20" t="s">
        <v>3316</v>
      </c>
      <c r="CU43" s="20" t="s">
        <v>3317</v>
      </c>
      <c r="CV43" s="20"/>
      <c r="CW43" s="20" t="s">
        <v>3318</v>
      </c>
      <c r="CX43" s="20" t="s">
        <v>3022</v>
      </c>
      <c r="CY43" s="20" t="s">
        <v>2856</v>
      </c>
      <c r="CZ43" s="20" t="s">
        <v>1527</v>
      </c>
      <c r="DA43" s="20" t="s">
        <v>3022</v>
      </c>
      <c r="DB43" s="20"/>
      <c r="DC43" s="20"/>
      <c r="DD43" s="20"/>
      <c r="DE43" s="20"/>
      <c r="DF43" s="20"/>
    </row>
    <row r="44" spans="1:110" x14ac:dyDescent="0.25">
      <c r="A44" s="21" t="s">
        <v>522</v>
      </c>
      <c r="B44" s="29"/>
      <c r="C44" s="29"/>
      <c r="D44" s="29"/>
      <c r="E44" s="29"/>
      <c r="F44" s="29"/>
      <c r="G44" s="29"/>
      <c r="H44" s="29"/>
      <c r="I44" s="22"/>
      <c r="J44" s="22"/>
      <c r="K44" s="22"/>
      <c r="L44" s="22"/>
      <c r="M44" s="29"/>
      <c r="N44" s="29"/>
      <c r="O44" s="29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>
        <v>1874</v>
      </c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>
        <v>1999</v>
      </c>
      <c r="BT44" s="22">
        <v>2072</v>
      </c>
      <c r="BU44" s="22">
        <f>556+571+606+372</f>
        <v>2105</v>
      </c>
      <c r="BV44" s="22">
        <f>437+412+498+744</f>
        <v>2091</v>
      </c>
      <c r="BW44" s="22">
        <f>590+622+607</f>
        <v>1819</v>
      </c>
      <c r="BX44" s="22">
        <v>2108</v>
      </c>
      <c r="BY44" s="22">
        <v>2018</v>
      </c>
      <c r="BZ44" s="22"/>
      <c r="CA44" s="22">
        <f>573+614+582+315</f>
        <v>2084</v>
      </c>
      <c r="CB44" s="22">
        <f>1774+297</f>
        <v>2071</v>
      </c>
      <c r="CC44" s="22">
        <f>446+422+465+972</f>
        <v>2305</v>
      </c>
      <c r="CD44" s="22">
        <f>478+430+387+972</f>
        <v>2267</v>
      </c>
      <c r="CE44" s="22">
        <f>518+437+576+783</f>
        <v>2314</v>
      </c>
      <c r="CF44" s="22"/>
      <c r="CG44" s="22">
        <f>642+548+673+414</f>
        <v>2277</v>
      </c>
      <c r="CH44" s="22">
        <v>2394</v>
      </c>
      <c r="CI44" s="22">
        <f>457+416+407+1125</f>
        <v>2405</v>
      </c>
      <c r="CJ44" s="22"/>
      <c r="CK44" s="22">
        <f>720+676+580+117</f>
        <v>2093</v>
      </c>
      <c r="CL44" s="22">
        <f>590+587+518+378</f>
        <v>2073</v>
      </c>
      <c r="CM44" s="22">
        <f>358+343+371+1152</f>
        <v>2224</v>
      </c>
      <c r="CN44" s="22">
        <f>459+447+554+606</f>
        <v>2066</v>
      </c>
      <c r="CO44" s="22">
        <f>538+511+545+510</f>
        <v>2104</v>
      </c>
      <c r="CP44" s="22">
        <f>579+632+684+273</f>
        <v>2168</v>
      </c>
      <c r="CQ44" s="22">
        <f>652+608+625+186</f>
        <v>2071</v>
      </c>
      <c r="CR44" s="22">
        <f>423+424+469+672</f>
        <v>1988</v>
      </c>
      <c r="CS44" s="22">
        <f>569+488+504+648</f>
        <v>2209</v>
      </c>
      <c r="CT44" s="22">
        <f>561+535+469+606</f>
        <v>2171</v>
      </c>
      <c r="CU44" s="22">
        <f>455+486+438+687</f>
        <v>2066</v>
      </c>
      <c r="CV44" s="22"/>
      <c r="CW44" s="22">
        <f>547+420+437+816</f>
        <v>2220</v>
      </c>
      <c r="CX44" s="22">
        <f>483+651+515+540</f>
        <v>2189</v>
      </c>
      <c r="CY44" s="22">
        <f>719+684+741+24</f>
        <v>2168</v>
      </c>
      <c r="CZ44" s="22">
        <f>659+698+603+201</f>
        <v>2161</v>
      </c>
      <c r="DA44" s="22">
        <f>500+571+533+558</f>
        <v>2162</v>
      </c>
      <c r="DB44" s="22"/>
      <c r="DC44" s="22"/>
      <c r="DD44" s="22"/>
      <c r="DE44" s="22"/>
      <c r="DF44" s="22"/>
    </row>
    <row r="45" spans="1:110" x14ac:dyDescent="0.25">
      <c r="A45" s="20"/>
      <c r="B45" s="20"/>
      <c r="C45" s="20"/>
      <c r="D45" s="20"/>
      <c r="E45" s="20"/>
      <c r="F45" s="20"/>
      <c r="G45" s="20"/>
      <c r="H45" s="20"/>
      <c r="I45" s="24"/>
      <c r="J45" s="24"/>
      <c r="K45" s="24"/>
      <c r="L45" s="24"/>
      <c r="M45" s="20"/>
      <c r="N45" s="20"/>
      <c r="O45" s="20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</row>
    <row r="46" spans="1:110" s="15" customFormat="1" x14ac:dyDescent="0.25">
      <c r="A46" s="76" t="s">
        <v>3319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 t="s">
        <v>2885</v>
      </c>
      <c r="BG46" s="74" t="s">
        <v>3320</v>
      </c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5" t="s">
        <v>3321</v>
      </c>
      <c r="CI46" s="74" t="s">
        <v>3322</v>
      </c>
      <c r="CJ46" s="74" t="s">
        <v>3323</v>
      </c>
      <c r="CK46" s="74" t="s">
        <v>2917</v>
      </c>
      <c r="CL46" s="74" t="s">
        <v>3324</v>
      </c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</row>
    <row r="47" spans="1:110" x14ac:dyDescent="0.25">
      <c r="A47">
        <v>1</v>
      </c>
      <c r="AV47" t="s">
        <v>3325</v>
      </c>
      <c r="BA47" t="s">
        <v>3326</v>
      </c>
      <c r="BF47" t="s">
        <v>3088</v>
      </c>
      <c r="BG47" t="s">
        <v>3327</v>
      </c>
      <c r="CH47" t="s">
        <v>3328</v>
      </c>
      <c r="CI47" t="s">
        <v>3329</v>
      </c>
      <c r="CJ47" t="s">
        <v>2498</v>
      </c>
      <c r="CK47" t="s">
        <v>2728</v>
      </c>
      <c r="CL47" t="s">
        <v>3330</v>
      </c>
    </row>
    <row r="48" spans="1:110" x14ac:dyDescent="0.25">
      <c r="A48">
        <v>2</v>
      </c>
      <c r="BF48" t="s">
        <v>3331</v>
      </c>
      <c r="BG48" t="s">
        <v>3332</v>
      </c>
      <c r="CH48" t="s">
        <v>2781</v>
      </c>
      <c r="CI48" t="s">
        <v>3333</v>
      </c>
      <c r="CJ48" t="s">
        <v>3334</v>
      </c>
      <c r="CK48" t="s">
        <v>3019</v>
      </c>
      <c r="CL48" t="s">
        <v>3335</v>
      </c>
    </row>
    <row r="49" spans="1:110" x14ac:dyDescent="0.25">
      <c r="A49">
        <v>3</v>
      </c>
      <c r="BF49" t="s">
        <v>3137</v>
      </c>
      <c r="BG49" t="s">
        <v>3336</v>
      </c>
      <c r="CH49" t="s">
        <v>3337</v>
      </c>
      <c r="CI49" t="s">
        <v>3338</v>
      </c>
      <c r="CJ49" t="s">
        <v>2510</v>
      </c>
      <c r="CK49" t="s">
        <v>3339</v>
      </c>
      <c r="CL49" t="s">
        <v>3202</v>
      </c>
    </row>
    <row r="50" spans="1:110" x14ac:dyDescent="0.25">
      <c r="A50">
        <v>4</v>
      </c>
      <c r="BF50" t="s">
        <v>3340</v>
      </c>
      <c r="BG50" t="s">
        <v>3341</v>
      </c>
      <c r="CH50" t="s">
        <v>3342</v>
      </c>
      <c r="CI50" t="s">
        <v>3343</v>
      </c>
      <c r="CJ50" t="s">
        <v>2737</v>
      </c>
      <c r="CK50" t="s">
        <v>3165</v>
      </c>
      <c r="CL50" t="s">
        <v>3344</v>
      </c>
    </row>
    <row r="51" spans="1:110" x14ac:dyDescent="0.25">
      <c r="A51">
        <v>5</v>
      </c>
      <c r="BF51" t="s">
        <v>2550</v>
      </c>
      <c r="BG51" t="s">
        <v>3345</v>
      </c>
      <c r="CH51" t="s">
        <v>3346</v>
      </c>
      <c r="CI51" t="s">
        <v>3347</v>
      </c>
      <c r="CJ51" t="s">
        <v>2689</v>
      </c>
      <c r="CK51" t="s">
        <v>3313</v>
      </c>
      <c r="CL51" t="s">
        <v>3348</v>
      </c>
    </row>
    <row r="52" spans="1:110" x14ac:dyDescent="0.25">
      <c r="A52" s="9" t="s">
        <v>522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>
        <f>539+525+584+618+558</f>
        <v>2824</v>
      </c>
      <c r="BG52" s="10">
        <v>2678</v>
      </c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>
        <v>2666</v>
      </c>
      <c r="CI52" s="10">
        <v>2470</v>
      </c>
      <c r="CJ52" s="10">
        <v>3106</v>
      </c>
      <c r="CK52" s="10">
        <v>2471</v>
      </c>
      <c r="CL52" s="10">
        <v>2487</v>
      </c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</row>
    <row r="54" spans="1:110" x14ac:dyDescent="0.25">
      <c r="A54" s="5" t="s">
        <v>3349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</row>
    <row r="55" spans="1:110" x14ac:dyDescent="0.25">
      <c r="A55">
        <v>1</v>
      </c>
      <c r="BF55" t="s">
        <v>3350</v>
      </c>
      <c r="BG55" t="s">
        <v>3351</v>
      </c>
      <c r="CH55" t="s">
        <v>3352</v>
      </c>
      <c r="CJ55" t="s">
        <v>3353</v>
      </c>
      <c r="CK55" t="s">
        <v>3071</v>
      </c>
      <c r="CL55" t="s">
        <v>3354</v>
      </c>
    </row>
    <row r="56" spans="1:110" x14ac:dyDescent="0.25">
      <c r="A56">
        <v>2</v>
      </c>
      <c r="BF56" t="s">
        <v>3355</v>
      </c>
      <c r="BG56" t="s">
        <v>3356</v>
      </c>
      <c r="CH56" t="s">
        <v>3292</v>
      </c>
      <c r="CJ56" t="s">
        <v>3357</v>
      </c>
      <c r="CK56" t="s">
        <v>3358</v>
      </c>
      <c r="CL56" t="s">
        <v>3206</v>
      </c>
    </row>
    <row r="57" spans="1:110" x14ac:dyDescent="0.25">
      <c r="A57" s="9" t="s">
        <v>522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>
        <f>513+631</f>
        <v>1144</v>
      </c>
      <c r="BG57" s="10">
        <v>1139</v>
      </c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>
        <v>1175</v>
      </c>
      <c r="CI57" s="10"/>
      <c r="CJ57" s="10">
        <v>1169</v>
      </c>
      <c r="CK57" s="10">
        <v>1034</v>
      </c>
      <c r="CL57" s="10">
        <f>1087</f>
        <v>1087</v>
      </c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</row>
    <row r="58" spans="1:110" x14ac:dyDescent="0.25">
      <c r="A58" s="14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</row>
    <row r="59" spans="1:110" x14ac:dyDescent="0.25">
      <c r="A59" s="5" t="s">
        <v>3359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</row>
    <row r="60" spans="1:110" x14ac:dyDescent="0.25">
      <c r="A60">
        <v>1</v>
      </c>
      <c r="BF60" t="s">
        <v>3360</v>
      </c>
      <c r="BG60" t="s">
        <v>3038</v>
      </c>
      <c r="CH60" t="s">
        <v>3361</v>
      </c>
      <c r="CJ60" t="s">
        <v>3362</v>
      </c>
      <c r="CK60" t="s">
        <v>3363</v>
      </c>
      <c r="CL60" t="s">
        <v>3364</v>
      </c>
    </row>
    <row r="61" spans="1:110" x14ac:dyDescent="0.25">
      <c r="A61" s="9" t="s">
        <v>522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>
        <v>607</v>
      </c>
      <c r="BG61" s="10">
        <v>611</v>
      </c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>
        <v>913</v>
      </c>
      <c r="CI61" s="10"/>
      <c r="CJ61" s="10">
        <v>655</v>
      </c>
      <c r="CK61" s="10">
        <v>564</v>
      </c>
      <c r="CL61" s="10">
        <v>559</v>
      </c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</row>
    <row r="62" spans="1:110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</row>
    <row r="63" spans="1:110" x14ac:dyDescent="0.25">
      <c r="A63" s="14" t="s">
        <v>3365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</row>
    <row r="64" spans="1:110" x14ac:dyDescent="0.25">
      <c r="A64">
        <v>1</v>
      </c>
      <c r="BF64" t="s">
        <v>3366</v>
      </c>
      <c r="BG64" t="s">
        <v>3345</v>
      </c>
      <c r="CH64" t="s">
        <v>3288</v>
      </c>
      <c r="CJ64" t="s">
        <v>3362</v>
      </c>
      <c r="CK64" t="s">
        <v>1432</v>
      </c>
      <c r="CL64" t="s">
        <v>3163</v>
      </c>
    </row>
    <row r="65" spans="1:110" x14ac:dyDescent="0.25">
      <c r="A65" s="9" t="s">
        <v>522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>
        <f>620+515+592</f>
        <v>1727</v>
      </c>
      <c r="BG65" s="10">
        <v>1678</v>
      </c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>
        <v>1807</v>
      </c>
      <c r="CI65" s="10"/>
      <c r="CJ65" s="10">
        <f>636+767+655</f>
        <v>2058</v>
      </c>
      <c r="CK65" s="10">
        <v>1515</v>
      </c>
      <c r="CL65" s="10">
        <f>527+502+553</f>
        <v>1582</v>
      </c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</row>
    <row r="66" spans="1:110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</row>
    <row r="67" spans="1:110" s="15" customFormat="1" x14ac:dyDescent="0.25">
      <c r="A67" s="79" t="s">
        <v>3367</v>
      </c>
      <c r="B67" s="55"/>
      <c r="C67" s="5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 t="s">
        <v>3368</v>
      </c>
      <c r="CI67" s="77" t="s">
        <v>3369</v>
      </c>
      <c r="CJ67" s="77"/>
      <c r="CK67" s="77" t="s">
        <v>3370</v>
      </c>
      <c r="CL67" s="77" t="s">
        <v>3371</v>
      </c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</row>
    <row r="68" spans="1:110" x14ac:dyDescent="0.25">
      <c r="A68" s="20">
        <v>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 t="s">
        <v>2966</v>
      </c>
      <c r="CI68" s="20" t="s">
        <v>3312</v>
      </c>
      <c r="CJ68" s="20"/>
      <c r="CK68" s="20" t="s">
        <v>3372</v>
      </c>
      <c r="CL68" s="20" t="s">
        <v>3016</v>
      </c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</row>
    <row r="69" spans="1:110" x14ac:dyDescent="0.25">
      <c r="A69" s="20">
        <v>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 t="s">
        <v>3373</v>
      </c>
      <c r="CI69" s="20" t="s">
        <v>3374</v>
      </c>
      <c r="CJ69" s="20"/>
      <c r="CK69" s="20" t="s">
        <v>3375</v>
      </c>
      <c r="CL69" s="20" t="s">
        <v>3376</v>
      </c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</row>
    <row r="70" spans="1:110" x14ac:dyDescent="0.25">
      <c r="A70" s="20">
        <v>3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 t="s">
        <v>3377</v>
      </c>
      <c r="CI70" s="20" t="s">
        <v>3378</v>
      </c>
      <c r="CJ70" s="20"/>
      <c r="CK70" s="20" t="s">
        <v>3330</v>
      </c>
      <c r="CL70" s="20" t="s">
        <v>2968</v>
      </c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</row>
    <row r="71" spans="1:110" x14ac:dyDescent="0.25">
      <c r="A71" s="20">
        <v>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 t="s">
        <v>3068</v>
      </c>
      <c r="CI71" s="20" t="s">
        <v>3379</v>
      </c>
      <c r="CJ71" s="20"/>
      <c r="CK71" s="20" t="s">
        <v>3380</v>
      </c>
      <c r="CL71" s="20" t="s">
        <v>3118</v>
      </c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</row>
    <row r="72" spans="1:110" x14ac:dyDescent="0.25">
      <c r="A72" s="20">
        <v>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 t="s">
        <v>3161</v>
      </c>
      <c r="CI72" s="20" t="s">
        <v>3381</v>
      </c>
      <c r="CJ72" s="20"/>
      <c r="CK72" s="20" t="s">
        <v>3382</v>
      </c>
      <c r="CL72" s="20" t="s">
        <v>1457</v>
      </c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</row>
    <row r="73" spans="1:110" x14ac:dyDescent="0.25">
      <c r="A73" s="21" t="s">
        <v>522</v>
      </c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>
        <v>3768</v>
      </c>
      <c r="CI73" s="22">
        <v>3623</v>
      </c>
      <c r="CJ73" s="22"/>
      <c r="CK73" s="22">
        <f>2413+969</f>
        <v>3382</v>
      </c>
      <c r="CL73" s="22">
        <f>2161+1359</f>
        <v>3520</v>
      </c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</row>
    <row r="74" spans="1:110" x14ac:dyDescent="0.25">
      <c r="A74" s="23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</row>
    <row r="75" spans="1:110" x14ac:dyDescent="0.25">
      <c r="A75" s="16" t="s">
        <v>3383</v>
      </c>
      <c r="B75" s="16"/>
      <c r="C75" s="16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</row>
    <row r="76" spans="1:110" x14ac:dyDescent="0.25">
      <c r="A76" s="20">
        <v>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 t="s">
        <v>3361</v>
      </c>
      <c r="CI76" s="20"/>
      <c r="CJ76" s="20"/>
      <c r="CK76" s="20" t="s">
        <v>3384</v>
      </c>
      <c r="CL76" s="20" t="s">
        <v>3354</v>
      </c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</row>
    <row r="77" spans="1:110" x14ac:dyDescent="0.25">
      <c r="A77" s="20">
        <v>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 t="s">
        <v>3242</v>
      </c>
      <c r="CI77" s="20"/>
      <c r="CJ77" s="20"/>
      <c r="CK77" s="20" t="s">
        <v>3385</v>
      </c>
      <c r="CL77" s="20" t="s">
        <v>3206</v>
      </c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</row>
    <row r="78" spans="1:110" x14ac:dyDescent="0.25">
      <c r="A78" s="21" t="s">
        <v>522</v>
      </c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>
        <v>1548</v>
      </c>
      <c r="CI78" s="22"/>
      <c r="CJ78" s="22"/>
      <c r="CK78" s="22">
        <f>1014+465</f>
        <v>1479</v>
      </c>
      <c r="CL78" s="22">
        <f>1087+354</f>
        <v>1441</v>
      </c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</row>
    <row r="79" spans="1:110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</row>
    <row r="80" spans="1:110" x14ac:dyDescent="0.25">
      <c r="A80" s="16" t="s">
        <v>3386</v>
      </c>
      <c r="B80" s="16"/>
      <c r="C80" s="1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</row>
    <row r="81" spans="1:110" x14ac:dyDescent="0.25">
      <c r="A81" s="20">
        <v>1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 t="s">
        <v>3361</v>
      </c>
      <c r="CI81" s="20"/>
      <c r="CJ81" s="20"/>
      <c r="CK81" s="20" t="s">
        <v>3387</v>
      </c>
      <c r="CL81" s="20" t="s">
        <v>3344</v>
      </c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</row>
    <row r="82" spans="1:110" x14ac:dyDescent="0.25">
      <c r="A82" s="21" t="s">
        <v>522</v>
      </c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>
        <v>913</v>
      </c>
      <c r="CI82" s="22"/>
      <c r="CJ82" s="22"/>
      <c r="CK82" s="22">
        <f>429+339</f>
        <v>768</v>
      </c>
      <c r="CL82" s="22">
        <f>469+309</f>
        <v>778</v>
      </c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</row>
    <row r="83" spans="1:110" x14ac:dyDescent="0.25">
      <c r="A83" s="25"/>
      <c r="B83" s="25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</row>
    <row r="84" spans="1:110" x14ac:dyDescent="0.25">
      <c r="A84" s="23" t="s">
        <v>3388</v>
      </c>
      <c r="B84" s="23"/>
      <c r="C84" s="23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</row>
    <row r="85" spans="1:110" x14ac:dyDescent="0.25">
      <c r="A85" s="20">
        <v>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 t="s">
        <v>3361</v>
      </c>
      <c r="CI85" s="20"/>
      <c r="CJ85" s="20"/>
      <c r="CK85" s="20" t="s">
        <v>3387</v>
      </c>
      <c r="CL85" s="20" t="s">
        <v>3344</v>
      </c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</row>
    <row r="86" spans="1:110" x14ac:dyDescent="0.25">
      <c r="A86" s="21" t="s">
        <v>522</v>
      </c>
      <c r="B86" s="29"/>
      <c r="C86" s="29"/>
      <c r="D86" s="29"/>
      <c r="E86" s="29"/>
      <c r="F86" s="29"/>
      <c r="G86" s="29"/>
      <c r="H86" s="29"/>
      <c r="I86" s="22"/>
      <c r="J86" s="22"/>
      <c r="K86" s="22"/>
      <c r="L86" s="22"/>
      <c r="M86" s="29"/>
      <c r="N86" s="29"/>
      <c r="O86" s="29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>
        <v>2449</v>
      </c>
      <c r="CI86" s="22"/>
      <c r="CJ86" s="22"/>
      <c r="CK86" s="22">
        <f>429+373+428+1017</f>
        <v>2247</v>
      </c>
      <c r="CL86" s="22">
        <f>469+474+498+927</f>
        <v>2368</v>
      </c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</row>
    <row r="87" spans="1:110" x14ac:dyDescent="0.25">
      <c r="A87" s="37"/>
      <c r="B87" s="37"/>
      <c r="C87" s="37"/>
      <c r="D87" s="37"/>
      <c r="E87" s="37"/>
      <c r="F87" s="37"/>
      <c r="G87" s="37"/>
      <c r="H87" s="37"/>
      <c r="I87" s="26"/>
      <c r="J87" s="26"/>
      <c r="K87" s="26"/>
      <c r="L87" s="26"/>
      <c r="M87" s="37"/>
      <c r="N87" s="37"/>
      <c r="O87" s="37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</row>
    <row r="88" spans="1:110" s="15" customFormat="1" x14ac:dyDescent="0.25">
      <c r="A88" s="83" t="s">
        <v>3389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82" t="s">
        <v>3390</v>
      </c>
      <c r="CI88" s="30"/>
      <c r="CJ88" s="82" t="s">
        <v>3370</v>
      </c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</row>
    <row r="89" spans="1:110" x14ac:dyDescent="0.25">
      <c r="A89">
        <v>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t="s">
        <v>3071</v>
      </c>
      <c r="CI89" s="30"/>
      <c r="CJ89" t="s">
        <v>3330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</row>
    <row r="90" spans="1:110" x14ac:dyDescent="0.25">
      <c r="A90">
        <v>2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t="s">
        <v>3391</v>
      </c>
      <c r="CI90" s="30"/>
      <c r="CJ90" t="s">
        <v>3392</v>
      </c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</row>
    <row r="91" spans="1:110" x14ac:dyDescent="0.25">
      <c r="A91">
        <v>3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t="s">
        <v>3393</v>
      </c>
      <c r="CI91" s="30"/>
      <c r="CJ91" t="s">
        <v>3375</v>
      </c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</row>
    <row r="92" spans="1:110" x14ac:dyDescent="0.25">
      <c r="A92">
        <v>4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t="s">
        <v>3164</v>
      </c>
      <c r="CI92" s="30"/>
      <c r="CJ92" t="s">
        <v>3394</v>
      </c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</row>
    <row r="93" spans="1:110" x14ac:dyDescent="0.25">
      <c r="A93">
        <v>5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t="s">
        <v>3395</v>
      </c>
      <c r="CI93" s="30"/>
      <c r="CJ93" t="s">
        <v>3380</v>
      </c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</row>
    <row r="94" spans="1:110" x14ac:dyDescent="0.25">
      <c r="A94" s="9" t="s">
        <v>522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>
        <v>2233</v>
      </c>
      <c r="CI94" s="10"/>
      <c r="CJ94" s="10">
        <v>2465</v>
      </c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</row>
    <row r="95" spans="1:110" x14ac:dyDescent="0.25">
      <c r="A95" s="31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</row>
    <row r="96" spans="1:110" x14ac:dyDescent="0.25">
      <c r="A96" s="14" t="s">
        <v>3396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</row>
    <row r="97" spans="1:110" x14ac:dyDescent="0.25">
      <c r="A97">
        <v>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t="s">
        <v>3068</v>
      </c>
      <c r="CI97" s="30"/>
      <c r="CJ97" t="s">
        <v>3397</v>
      </c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</row>
    <row r="98" spans="1:110" x14ac:dyDescent="0.25">
      <c r="A98">
        <v>2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t="s">
        <v>3373</v>
      </c>
      <c r="CI98" s="30"/>
      <c r="CJ98" t="s">
        <v>3362</v>
      </c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</row>
    <row r="99" spans="1:110" x14ac:dyDescent="0.25">
      <c r="A99" s="9" t="s">
        <v>522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>
        <v>1497</v>
      </c>
      <c r="CI99" s="10"/>
      <c r="CJ99" s="10">
        <v>1232</v>
      </c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</row>
    <row r="100" spans="1:110" x14ac:dyDescent="0.2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</row>
    <row r="101" spans="1:110" x14ac:dyDescent="0.25">
      <c r="A101" s="14" t="s">
        <v>3398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</row>
    <row r="102" spans="1:110" x14ac:dyDescent="0.25">
      <c r="A102">
        <v>1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t="s">
        <v>3399</v>
      </c>
      <c r="CI102" s="30"/>
      <c r="CJ102" t="s">
        <v>3400</v>
      </c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</row>
    <row r="103" spans="1:110" x14ac:dyDescent="0.25">
      <c r="A103" s="9" t="s">
        <v>522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>
        <v>857</v>
      </c>
      <c r="CI103" s="10"/>
      <c r="CJ103" s="10">
        <v>588</v>
      </c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</row>
    <row r="104" spans="1:110" x14ac:dyDescent="0.2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</row>
    <row r="105" spans="1:110" x14ac:dyDescent="0.25">
      <c r="A105" s="14" t="s">
        <v>3401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</row>
    <row r="106" spans="1:110" x14ac:dyDescent="0.25">
      <c r="A106">
        <v>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t="s">
        <v>2781</v>
      </c>
      <c r="CI106" s="30"/>
      <c r="CJ106" t="s">
        <v>3400</v>
      </c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</row>
    <row r="107" spans="1:110" x14ac:dyDescent="0.25">
      <c r="A107" s="14" t="s">
        <v>522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>
        <v>1448</v>
      </c>
      <c r="CI107" s="30"/>
      <c r="CJ107" s="30">
        <f>582+558+588</f>
        <v>1728</v>
      </c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</row>
    <row r="108" spans="1:110" s="13" customFormat="1" x14ac:dyDescent="0.25">
      <c r="A108" s="3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54"/>
      <c r="CI108" s="35"/>
      <c r="CJ108" s="54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</row>
    <row r="109" spans="1:110" s="15" customFormat="1" x14ac:dyDescent="0.25">
      <c r="A109" s="79" t="s">
        <v>3402</v>
      </c>
      <c r="B109" s="55"/>
      <c r="C109" s="5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 t="s">
        <v>3403</v>
      </c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</row>
    <row r="110" spans="1:110" x14ac:dyDescent="0.25">
      <c r="A110" s="20">
        <v>1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 t="s">
        <v>3404</v>
      </c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</row>
    <row r="111" spans="1:110" x14ac:dyDescent="0.25">
      <c r="A111" s="20">
        <v>2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 t="s">
        <v>3405</v>
      </c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</row>
    <row r="112" spans="1:110" x14ac:dyDescent="0.25">
      <c r="A112" s="20">
        <v>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 t="s">
        <v>3406</v>
      </c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</row>
    <row r="113" spans="1:110" x14ac:dyDescent="0.25">
      <c r="A113" s="20">
        <v>4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 t="s">
        <v>3407</v>
      </c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</row>
    <row r="114" spans="1:110" x14ac:dyDescent="0.25">
      <c r="A114" s="20">
        <v>5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 t="s">
        <v>3099</v>
      </c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</row>
    <row r="115" spans="1:110" x14ac:dyDescent="0.25">
      <c r="A115" s="21" t="s">
        <v>522</v>
      </c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>
        <v>3680</v>
      </c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</row>
    <row r="116" spans="1:110" x14ac:dyDescent="0.25">
      <c r="A116" s="23"/>
      <c r="B116" s="23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</row>
    <row r="117" spans="1:110" x14ac:dyDescent="0.25">
      <c r="A117" s="16" t="s">
        <v>3408</v>
      </c>
      <c r="B117" s="16"/>
      <c r="C117" s="16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</row>
    <row r="118" spans="1:110" x14ac:dyDescent="0.25">
      <c r="A118" s="20">
        <v>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 t="s">
        <v>3068</v>
      </c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</row>
    <row r="119" spans="1:110" x14ac:dyDescent="0.25">
      <c r="A119" s="20">
        <v>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 t="s">
        <v>3373</v>
      </c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</row>
    <row r="120" spans="1:110" x14ac:dyDescent="0.25">
      <c r="A120" s="21" t="s">
        <v>522</v>
      </c>
      <c r="B120" s="21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>
        <v>1497</v>
      </c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</row>
    <row r="121" spans="1:110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</row>
    <row r="122" spans="1:110" x14ac:dyDescent="0.25">
      <c r="A122" s="16" t="s">
        <v>3409</v>
      </c>
      <c r="B122" s="16"/>
      <c r="C122" s="16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</row>
    <row r="123" spans="1:110" x14ac:dyDescent="0.25">
      <c r="A123" s="20">
        <v>1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 t="s">
        <v>3399</v>
      </c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</row>
    <row r="124" spans="1:110" x14ac:dyDescent="0.25">
      <c r="A124" s="21" t="s">
        <v>522</v>
      </c>
      <c r="B124" s="21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>
        <v>857</v>
      </c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</row>
    <row r="125" spans="1:110" x14ac:dyDescent="0.25">
      <c r="A125" s="25"/>
      <c r="B125" s="25"/>
      <c r="C125" s="25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</row>
    <row r="126" spans="1:110" x14ac:dyDescent="0.25">
      <c r="A126" s="23" t="s">
        <v>3410</v>
      </c>
      <c r="B126" s="23"/>
      <c r="C126" s="23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</row>
    <row r="127" spans="1:110" x14ac:dyDescent="0.25">
      <c r="A127" s="20">
        <v>1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 t="s">
        <v>3411</v>
      </c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</row>
    <row r="128" spans="1:110" x14ac:dyDescent="0.25">
      <c r="A128" s="21" t="s">
        <v>522</v>
      </c>
      <c r="B128" s="29"/>
      <c r="C128" s="29"/>
      <c r="D128" s="29"/>
      <c r="E128" s="29"/>
      <c r="F128" s="29"/>
      <c r="G128" s="29"/>
      <c r="H128" s="29"/>
      <c r="I128" s="22"/>
      <c r="J128" s="22"/>
      <c r="K128" s="22"/>
      <c r="L128" s="22"/>
      <c r="M128" s="29"/>
      <c r="N128" s="29"/>
      <c r="O128" s="29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>
        <v>2336</v>
      </c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</row>
    <row r="129" spans="1:110" x14ac:dyDescent="0.25">
      <c r="A129" s="37"/>
      <c r="B129" s="37"/>
      <c r="C129" s="37"/>
      <c r="D129" s="37"/>
      <c r="E129" s="37"/>
      <c r="F129" s="37"/>
      <c r="G129" s="37"/>
      <c r="H129" s="37"/>
      <c r="I129" s="26"/>
      <c r="J129" s="26"/>
      <c r="K129" s="26"/>
      <c r="L129" s="26"/>
      <c r="M129" s="37"/>
      <c r="N129" s="37"/>
      <c r="O129" s="37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</row>
    <row r="130" spans="1:110" s="15" customFormat="1" x14ac:dyDescent="0.25">
      <c r="A130" s="83" t="s">
        <v>3412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I130" s="30"/>
      <c r="CJ130" s="82" t="s">
        <v>3413</v>
      </c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</row>
    <row r="131" spans="1:110" x14ac:dyDescent="0.25">
      <c r="A131">
        <v>1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I131" s="30"/>
      <c r="CJ131" t="s">
        <v>2959</v>
      </c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</row>
    <row r="132" spans="1:110" x14ac:dyDescent="0.25">
      <c r="A132">
        <v>2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I132" s="30"/>
      <c r="CJ132" t="s">
        <v>3107</v>
      </c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</row>
    <row r="133" spans="1:110" x14ac:dyDescent="0.25">
      <c r="A133">
        <v>3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I133" s="30"/>
      <c r="CJ133" t="s">
        <v>3414</v>
      </c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</row>
    <row r="134" spans="1:110" x14ac:dyDescent="0.25">
      <c r="A134">
        <v>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I134" s="30"/>
      <c r="CJ134" t="s">
        <v>3415</v>
      </c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</row>
    <row r="135" spans="1:110" x14ac:dyDescent="0.25">
      <c r="A135">
        <v>5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I135" s="30"/>
      <c r="CJ135" t="s">
        <v>3313</v>
      </c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</row>
    <row r="136" spans="1:110" x14ac:dyDescent="0.25">
      <c r="A136" s="14" t="s">
        <v>522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>
        <v>1995</v>
      </c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</row>
    <row r="137" spans="1:110" s="13" customFormat="1" x14ac:dyDescent="0.25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</row>
    <row r="138" spans="1:110" x14ac:dyDescent="0.25">
      <c r="A138" s="14" t="s">
        <v>3416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</row>
    <row r="139" spans="1:110" x14ac:dyDescent="0.25">
      <c r="A139">
        <v>1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I139" s="30"/>
      <c r="CJ139" t="s">
        <v>3417</v>
      </c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</row>
    <row r="140" spans="1:110" x14ac:dyDescent="0.25">
      <c r="A140">
        <v>2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t="s">
        <v>3418</v>
      </c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</row>
    <row r="141" spans="1:110" s="31" customFormat="1" x14ac:dyDescent="0.25">
      <c r="A141" s="9" t="s">
        <v>522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>
        <v>938</v>
      </c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</row>
    <row r="142" spans="1:110" s="13" customFormat="1" x14ac:dyDescent="0.25">
      <c r="A142" s="3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</row>
    <row r="143" spans="1:110" x14ac:dyDescent="0.25">
      <c r="A143" s="14" t="s">
        <v>3419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</row>
    <row r="144" spans="1:110" x14ac:dyDescent="0.25">
      <c r="A144">
        <v>1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I144" s="30"/>
      <c r="CJ144" t="s">
        <v>3420</v>
      </c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</row>
    <row r="145" spans="1:110" x14ac:dyDescent="0.25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>
        <v>495</v>
      </c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</row>
    <row r="146" spans="1:110" x14ac:dyDescent="0.25">
      <c r="A146" s="9" t="s">
        <v>522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</row>
    <row r="147" spans="1:110" x14ac:dyDescent="0.25">
      <c r="A147" s="14" t="s">
        <v>3421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</row>
    <row r="148" spans="1:110" x14ac:dyDescent="0.25">
      <c r="A148">
        <v>1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I148" s="30"/>
      <c r="CJ148" t="s">
        <v>3394</v>
      </c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</row>
    <row r="149" spans="1:110" x14ac:dyDescent="0.25">
      <c r="A149" s="14" t="s">
        <v>522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>
        <f>513+431+417</f>
        <v>1361</v>
      </c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</row>
    <row r="150" spans="1:110" s="13" customFormat="1" x14ac:dyDescent="0.25">
      <c r="A150" s="3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54"/>
      <c r="CI150" s="35"/>
      <c r="CJ150" s="54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</row>
    <row r="151" spans="1:110" s="15" customFormat="1" x14ac:dyDescent="0.25">
      <c r="A151" s="76" t="s">
        <v>3422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5" t="s">
        <v>1183</v>
      </c>
      <c r="CB151" s="75" t="s">
        <v>3423</v>
      </c>
      <c r="CC151" s="75" t="s">
        <v>1183</v>
      </c>
      <c r="CD151" s="75" t="s">
        <v>3424</v>
      </c>
      <c r="CE151" s="75" t="s">
        <v>3425</v>
      </c>
      <c r="CF151" s="74"/>
      <c r="CG151" s="75" t="s">
        <v>2425</v>
      </c>
      <c r="CH151" s="75" t="s">
        <v>3426</v>
      </c>
      <c r="CI151" s="74" t="s">
        <v>3427</v>
      </c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</row>
    <row r="152" spans="1:110" x14ac:dyDescent="0.25">
      <c r="A152">
        <v>1</v>
      </c>
      <c r="CA152" t="s">
        <v>2572</v>
      </c>
      <c r="CB152" t="s">
        <v>812</v>
      </c>
      <c r="CC152" t="s">
        <v>2730</v>
      </c>
      <c r="CD152" t="s">
        <v>3428</v>
      </c>
      <c r="CE152" t="s">
        <v>3429</v>
      </c>
      <c r="CG152" t="s">
        <v>2852</v>
      </c>
      <c r="CH152" t="s">
        <v>2730</v>
      </c>
      <c r="CI152" t="s">
        <v>3430</v>
      </c>
    </row>
    <row r="153" spans="1:110" x14ac:dyDescent="0.25">
      <c r="A153">
        <v>2</v>
      </c>
      <c r="CA153" t="s">
        <v>2515</v>
      </c>
      <c r="CB153" t="s">
        <v>2729</v>
      </c>
      <c r="CC153" t="s">
        <v>2515</v>
      </c>
      <c r="CD153" t="s">
        <v>3357</v>
      </c>
      <c r="CE153" t="s">
        <v>2515</v>
      </c>
      <c r="CG153" t="s">
        <v>2965</v>
      </c>
      <c r="CH153" t="s">
        <v>2497</v>
      </c>
      <c r="CI153" t="s">
        <v>2504</v>
      </c>
    </row>
    <row r="154" spans="1:110" x14ac:dyDescent="0.25">
      <c r="A154">
        <v>3</v>
      </c>
      <c r="CA154" t="s">
        <v>2497</v>
      </c>
      <c r="CB154" t="s">
        <v>2632</v>
      </c>
      <c r="CC154" t="s">
        <v>2497</v>
      </c>
      <c r="CD154" t="s">
        <v>3431</v>
      </c>
      <c r="CE154" t="s">
        <v>1527</v>
      </c>
      <c r="CG154" t="s">
        <v>2504</v>
      </c>
      <c r="CH154" t="s">
        <v>2515</v>
      </c>
      <c r="CI154" t="s">
        <v>2852</v>
      </c>
    </row>
    <row r="155" spans="1:110" x14ac:dyDescent="0.25">
      <c r="A155" s="9" t="s">
        <v>522</v>
      </c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10">
        <f>617+612+640</f>
        <v>1869</v>
      </c>
      <c r="CB155" s="10">
        <f>716+580+648</f>
        <v>1944</v>
      </c>
      <c r="CC155" s="10">
        <v>1929</v>
      </c>
      <c r="CD155" s="10">
        <v>1813</v>
      </c>
      <c r="CE155" s="10">
        <f>710+659+790</f>
        <v>2159</v>
      </c>
      <c r="CF155" s="31"/>
      <c r="CG155" s="10">
        <v>1857</v>
      </c>
      <c r="CH155" s="10">
        <v>2283</v>
      </c>
      <c r="CI155" s="10">
        <v>1664</v>
      </c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</row>
    <row r="156" spans="1:110" x14ac:dyDescent="0.25">
      <c r="A156" s="14"/>
      <c r="CA156" s="30"/>
      <c r="CB156" s="30"/>
      <c r="CC156" s="30"/>
      <c r="CD156" s="30"/>
      <c r="CE156" s="30"/>
      <c r="CG156" s="30"/>
    </row>
    <row r="157" spans="1:110" s="15" customFormat="1" x14ac:dyDescent="0.25">
      <c r="A157" s="92" t="s">
        <v>3432</v>
      </c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91"/>
      <c r="BN157" s="91"/>
      <c r="BO157" s="91"/>
      <c r="BP157" s="91"/>
      <c r="BQ157" s="91"/>
      <c r="BR157" s="91"/>
      <c r="BS157" s="91"/>
      <c r="BT157" s="91"/>
      <c r="BU157" s="91"/>
      <c r="BV157" s="91"/>
      <c r="BW157" s="91"/>
      <c r="BX157" s="91"/>
      <c r="BY157" s="91"/>
      <c r="BZ157" s="91"/>
      <c r="CA157" s="87" t="s">
        <v>3433</v>
      </c>
      <c r="CB157" s="87"/>
      <c r="CC157" s="87" t="s">
        <v>3434</v>
      </c>
      <c r="CD157" s="87" t="s">
        <v>3435</v>
      </c>
      <c r="CE157" s="87" t="s">
        <v>3425</v>
      </c>
      <c r="CF157" s="91"/>
      <c r="CG157" s="87" t="s">
        <v>3436</v>
      </c>
      <c r="CH157" s="87" t="s">
        <v>3426</v>
      </c>
      <c r="CI157" s="91" t="s">
        <v>3437</v>
      </c>
      <c r="CJ157" s="91"/>
      <c r="CK157" s="91"/>
      <c r="CL157" s="91"/>
      <c r="CM157" s="91"/>
      <c r="CN157" s="91"/>
      <c r="CO157" s="91"/>
      <c r="CP157" s="91"/>
      <c r="CQ157" s="91"/>
      <c r="CR157" s="91"/>
      <c r="CS157" s="91"/>
      <c r="CT157" s="91"/>
      <c r="CU157" s="91"/>
      <c r="CV157" s="91"/>
      <c r="CW157" s="91"/>
      <c r="CX157" s="91"/>
      <c r="CY157" s="91"/>
      <c r="CZ157" s="91"/>
      <c r="DA157" s="91"/>
      <c r="DB157" s="91"/>
      <c r="DC157" s="91"/>
      <c r="DD157" s="91"/>
      <c r="DE157" s="91"/>
      <c r="DF157" s="91"/>
    </row>
    <row r="158" spans="1:110" x14ac:dyDescent="0.25">
      <c r="A158" s="40">
        <v>1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 t="s">
        <v>3438</v>
      </c>
      <c r="CB158" s="40"/>
      <c r="CC158" s="40" t="s">
        <v>1432</v>
      </c>
      <c r="CD158" s="40" t="s">
        <v>3439</v>
      </c>
      <c r="CE158" s="40" t="s">
        <v>3429</v>
      </c>
      <c r="CF158" s="40"/>
      <c r="CG158" s="40" t="s">
        <v>3440</v>
      </c>
      <c r="CH158" s="40" t="s">
        <v>2730</v>
      </c>
      <c r="CI158" s="40" t="s">
        <v>3441</v>
      </c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</row>
    <row r="159" spans="1:110" x14ac:dyDescent="0.25">
      <c r="A159" s="40">
        <v>2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 t="s">
        <v>3442</v>
      </c>
      <c r="CB159" s="40"/>
      <c r="CC159" s="40" t="s">
        <v>3443</v>
      </c>
      <c r="CD159" s="40" t="s">
        <v>3444</v>
      </c>
      <c r="CE159" s="40" t="s">
        <v>2515</v>
      </c>
      <c r="CF159" s="40"/>
      <c r="CG159" s="40" t="s">
        <v>3445</v>
      </c>
      <c r="CH159" s="40" t="s">
        <v>2497</v>
      </c>
      <c r="CI159" s="40" t="s">
        <v>3446</v>
      </c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</row>
    <row r="160" spans="1:110" x14ac:dyDescent="0.25">
      <c r="A160" s="40">
        <v>3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 t="s">
        <v>3447</v>
      </c>
      <c r="CB160" s="40"/>
      <c r="CC160" s="40" t="s">
        <v>3448</v>
      </c>
      <c r="CD160" s="40" t="s">
        <v>3449</v>
      </c>
      <c r="CE160" s="40" t="s">
        <v>1527</v>
      </c>
      <c r="CF160" s="40"/>
      <c r="CG160" s="40" t="s">
        <v>3450</v>
      </c>
      <c r="CH160" s="40" t="s">
        <v>2515</v>
      </c>
      <c r="CI160" s="40" t="s">
        <v>2582</v>
      </c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</row>
    <row r="161" spans="1:110" x14ac:dyDescent="0.25">
      <c r="A161" s="43" t="s">
        <v>522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5">
        <f>439+447+561+449</f>
        <v>1896</v>
      </c>
      <c r="CB161" s="45"/>
      <c r="CC161" s="45">
        <v>2068</v>
      </c>
      <c r="CD161" s="45">
        <f>1559+633</f>
        <v>2192</v>
      </c>
      <c r="CE161" s="45">
        <f>710+659+790+78</f>
        <v>2237</v>
      </c>
      <c r="CF161" s="44"/>
      <c r="CG161" s="45">
        <f>1592+645</f>
        <v>2237</v>
      </c>
      <c r="CH161" s="45">
        <v>2283</v>
      </c>
      <c r="CI161" s="45">
        <v>2097</v>
      </c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</row>
    <row r="162" spans="1:110" x14ac:dyDescent="0.25">
      <c r="A162" s="3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1"/>
      <c r="CB162" s="41"/>
      <c r="CC162" s="41"/>
      <c r="CD162" s="41"/>
      <c r="CE162" s="41"/>
      <c r="CF162" s="40"/>
      <c r="CG162" s="41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</row>
    <row r="163" spans="1:110" s="15" customFormat="1" x14ac:dyDescent="0.25">
      <c r="A163" s="76" t="s">
        <v>3451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5"/>
      <c r="CB163" s="75"/>
      <c r="CC163" s="75"/>
      <c r="CD163" s="75"/>
      <c r="CE163" s="75"/>
      <c r="CF163" s="74"/>
      <c r="CG163" s="75"/>
      <c r="CH163" s="75" t="s">
        <v>3452</v>
      </c>
      <c r="CI163" s="74" t="s">
        <v>3453</v>
      </c>
      <c r="CJ163" s="74"/>
      <c r="CK163" s="74"/>
      <c r="CL163" s="74"/>
      <c r="CM163" s="74"/>
      <c r="CN163" s="74"/>
      <c r="CO163" s="74"/>
      <c r="CP163" s="74"/>
      <c r="CQ163" s="74"/>
      <c r="CR163" s="74"/>
      <c r="CS163" s="74"/>
      <c r="CT163" s="74"/>
      <c r="CU163" s="74"/>
      <c r="CV163" s="74"/>
      <c r="CW163" s="74"/>
      <c r="CX163" s="74"/>
      <c r="CY163" s="74"/>
      <c r="CZ163" s="74"/>
      <c r="DA163" s="74"/>
      <c r="DB163" s="74"/>
      <c r="DC163" s="74"/>
      <c r="DD163" s="74"/>
      <c r="DE163" s="74"/>
      <c r="DF163" s="74"/>
    </row>
    <row r="164" spans="1:110" x14ac:dyDescent="0.25">
      <c r="A164">
        <v>1</v>
      </c>
      <c r="CH164" t="s">
        <v>3454</v>
      </c>
      <c r="CI164" t="s">
        <v>3455</v>
      </c>
    </row>
    <row r="165" spans="1:110" x14ac:dyDescent="0.25">
      <c r="A165">
        <v>2</v>
      </c>
      <c r="CH165" t="s">
        <v>3456</v>
      </c>
      <c r="CI165" t="s">
        <v>3457</v>
      </c>
    </row>
    <row r="166" spans="1:110" x14ac:dyDescent="0.25">
      <c r="A166">
        <v>3</v>
      </c>
      <c r="CH166" t="s">
        <v>3458</v>
      </c>
      <c r="CI166" t="s">
        <v>3459</v>
      </c>
    </row>
    <row r="167" spans="1:110" x14ac:dyDescent="0.25">
      <c r="A167" s="9" t="s">
        <v>522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10"/>
      <c r="CB167" s="10"/>
      <c r="CC167" s="10"/>
      <c r="CD167" s="10"/>
      <c r="CE167" s="10"/>
      <c r="CF167" s="31"/>
      <c r="CG167" s="10"/>
      <c r="CH167" s="10">
        <v>1590</v>
      </c>
      <c r="CI167" s="10">
        <v>1456</v>
      </c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</row>
    <row r="168" spans="1:110" x14ac:dyDescent="0.25">
      <c r="A168" s="3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35"/>
      <c r="CB168" s="35"/>
      <c r="CC168" s="35"/>
      <c r="CD168" s="35"/>
      <c r="CE168" s="35"/>
      <c r="CF168" s="13"/>
      <c r="CG168" s="35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</row>
    <row r="169" spans="1:110" s="15" customFormat="1" x14ac:dyDescent="0.25">
      <c r="A169" s="86" t="s">
        <v>3460</v>
      </c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41"/>
      <c r="CB169" s="41"/>
      <c r="CC169" s="41"/>
      <c r="CD169" s="41"/>
      <c r="CE169" s="41"/>
      <c r="CF169" s="84"/>
      <c r="CG169" s="41"/>
      <c r="CH169" s="87" t="s">
        <v>3461</v>
      </c>
      <c r="CI169" s="87" t="s">
        <v>3462</v>
      </c>
      <c r="CJ169" s="84"/>
      <c r="CK169" s="84"/>
      <c r="CL169" s="84"/>
      <c r="CM169" s="84"/>
      <c r="CN169" s="84"/>
      <c r="CO169" s="84"/>
      <c r="CP169" s="84"/>
      <c r="CQ169" s="84"/>
      <c r="CR169" s="84"/>
      <c r="CS169" s="84"/>
      <c r="CT169" s="84"/>
      <c r="CU169" s="84"/>
      <c r="CV169" s="84"/>
      <c r="CW169" s="84"/>
      <c r="CX169" s="84"/>
      <c r="CY169" s="84"/>
      <c r="CZ169" s="84"/>
      <c r="DA169" s="84"/>
      <c r="DB169" s="84"/>
      <c r="DC169" s="84"/>
      <c r="DD169" s="84"/>
      <c r="DE169" s="84"/>
      <c r="DF169" s="84"/>
    </row>
    <row r="170" spans="1:110" x14ac:dyDescent="0.25">
      <c r="A170" s="40">
        <v>1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1"/>
      <c r="CB170" s="41"/>
      <c r="CC170" s="41"/>
      <c r="CD170" s="41"/>
      <c r="CE170" s="41"/>
      <c r="CF170" s="40"/>
      <c r="CG170" s="41"/>
      <c r="CH170" s="40" t="s">
        <v>3071</v>
      </c>
      <c r="CI170" s="40" t="s">
        <v>3164</v>
      </c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</row>
    <row r="171" spans="1:110" x14ac:dyDescent="0.25">
      <c r="A171" s="40">
        <v>2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1"/>
      <c r="CB171" s="41"/>
      <c r="CC171" s="41"/>
      <c r="CD171" s="41"/>
      <c r="CE171" s="41"/>
      <c r="CF171" s="40"/>
      <c r="CG171" s="41"/>
      <c r="CH171" s="40" t="s">
        <v>3463</v>
      </c>
      <c r="CI171" s="40" t="s">
        <v>3464</v>
      </c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</row>
    <row r="172" spans="1:110" x14ac:dyDescent="0.25">
      <c r="A172" s="40">
        <v>3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1"/>
      <c r="CB172" s="41"/>
      <c r="CC172" s="41"/>
      <c r="CD172" s="41"/>
      <c r="CE172" s="41"/>
      <c r="CF172" s="40"/>
      <c r="CG172" s="41"/>
      <c r="CH172" s="40" t="s">
        <v>1457</v>
      </c>
      <c r="CI172" s="40" t="s">
        <v>3071</v>
      </c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</row>
    <row r="173" spans="1:110" x14ac:dyDescent="0.25">
      <c r="A173" s="43" t="s">
        <v>522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5"/>
      <c r="CB173" s="45"/>
      <c r="CC173" s="45"/>
      <c r="CD173" s="45"/>
      <c r="CE173" s="45"/>
      <c r="CF173" s="44"/>
      <c r="CG173" s="45"/>
      <c r="CH173" s="45">
        <v>2223</v>
      </c>
      <c r="CI173" s="45">
        <v>2196</v>
      </c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</row>
    <row r="174" spans="1:110" x14ac:dyDescent="0.25">
      <c r="A174" s="3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1"/>
      <c r="CB174" s="41"/>
      <c r="CC174" s="41"/>
      <c r="CD174" s="41"/>
      <c r="CE174" s="41"/>
      <c r="CF174" s="40"/>
      <c r="CG174" s="41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</row>
    <row r="175" spans="1:110" s="15" customFormat="1" x14ac:dyDescent="0.25">
      <c r="A175" s="76" t="s">
        <v>3465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5"/>
      <c r="CB175" s="75"/>
      <c r="CC175" s="75"/>
      <c r="CD175" s="75"/>
      <c r="CE175" s="75"/>
      <c r="CF175" s="74"/>
      <c r="CG175" s="75"/>
      <c r="CH175" s="75" t="s">
        <v>3462</v>
      </c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74"/>
      <c r="CW175" s="74"/>
      <c r="CX175" s="74"/>
      <c r="CY175" s="74"/>
      <c r="CZ175" s="74"/>
      <c r="DA175" s="74"/>
      <c r="DB175" s="74"/>
      <c r="DC175" s="74"/>
      <c r="DD175" s="74"/>
      <c r="DE175" s="74"/>
      <c r="DF175" s="74"/>
    </row>
    <row r="176" spans="1:110" x14ac:dyDescent="0.25">
      <c r="A176">
        <v>1</v>
      </c>
      <c r="CH176" t="s">
        <v>3164</v>
      </c>
    </row>
    <row r="177" spans="1:110" x14ac:dyDescent="0.25">
      <c r="A177">
        <v>2</v>
      </c>
      <c r="CH177" t="s">
        <v>3071</v>
      </c>
    </row>
    <row r="178" spans="1:110" x14ac:dyDescent="0.25">
      <c r="A178">
        <v>3</v>
      </c>
      <c r="CH178" t="s">
        <v>3463</v>
      </c>
    </row>
    <row r="179" spans="1:110" x14ac:dyDescent="0.25">
      <c r="A179" s="9" t="s">
        <v>522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10"/>
      <c r="CB179" s="10"/>
      <c r="CC179" s="10"/>
      <c r="CD179" s="10"/>
      <c r="CE179" s="10"/>
      <c r="CF179" s="31"/>
      <c r="CG179" s="10"/>
      <c r="CH179" s="10">
        <v>2204</v>
      </c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</row>
    <row r="180" spans="1:110" x14ac:dyDescent="0.25">
      <c r="A180" s="3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35"/>
      <c r="CB180" s="35"/>
      <c r="CC180" s="35"/>
      <c r="CD180" s="35"/>
      <c r="CE180" s="35"/>
      <c r="CF180" s="13"/>
      <c r="CG180" s="35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</row>
    <row r="181" spans="1:110" s="15" customFormat="1" x14ac:dyDescent="0.25">
      <c r="A181" s="86" t="s">
        <v>3466</v>
      </c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41"/>
      <c r="CB181" s="41"/>
      <c r="CC181" s="41"/>
      <c r="CD181" s="41"/>
      <c r="CE181" s="41"/>
      <c r="CF181" s="84"/>
      <c r="CG181" s="41"/>
      <c r="CH181" s="87" t="s">
        <v>3462</v>
      </c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84"/>
      <c r="DC181" s="84"/>
      <c r="DD181" s="84"/>
      <c r="DE181" s="84"/>
      <c r="DF181" s="84"/>
    </row>
    <row r="182" spans="1:110" x14ac:dyDescent="0.25">
      <c r="A182" s="40">
        <v>1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1"/>
      <c r="CB182" s="41"/>
      <c r="CC182" s="41"/>
      <c r="CD182" s="41"/>
      <c r="CE182" s="41"/>
      <c r="CF182" s="40"/>
      <c r="CG182" s="41"/>
      <c r="CH182" s="40" t="s">
        <v>3164</v>
      </c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</row>
    <row r="183" spans="1:110" x14ac:dyDescent="0.25">
      <c r="A183" s="40">
        <v>2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1"/>
      <c r="CB183" s="41"/>
      <c r="CC183" s="41"/>
      <c r="CD183" s="41"/>
      <c r="CE183" s="41"/>
      <c r="CF183" s="40"/>
      <c r="CG183" s="41"/>
      <c r="CH183" s="40" t="s">
        <v>3071</v>
      </c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</row>
    <row r="184" spans="1:110" x14ac:dyDescent="0.25">
      <c r="A184" s="40">
        <v>3</v>
      </c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1"/>
      <c r="CB184" s="41"/>
      <c r="CC184" s="41"/>
      <c r="CD184" s="41"/>
      <c r="CE184" s="41"/>
      <c r="CF184" s="40"/>
      <c r="CG184" s="41"/>
      <c r="CH184" s="40" t="s">
        <v>3463</v>
      </c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</row>
    <row r="185" spans="1:110" x14ac:dyDescent="0.25">
      <c r="A185" s="43" t="s">
        <v>522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5"/>
      <c r="CB185" s="45"/>
      <c r="CC185" s="45"/>
      <c r="CD185" s="45"/>
      <c r="CE185" s="45"/>
      <c r="CF185" s="44"/>
      <c r="CG185" s="45"/>
      <c r="CH185" s="45">
        <v>2204</v>
      </c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</row>
    <row r="186" spans="1:110" x14ac:dyDescent="0.25">
      <c r="A186" s="14"/>
      <c r="CA186" s="30"/>
      <c r="CB186" s="30"/>
      <c r="CC186" s="30"/>
      <c r="CD186" s="30"/>
      <c r="CE186" s="30"/>
      <c r="CG186" s="30"/>
    </row>
    <row r="187" spans="1:110" s="15" customFormat="1" x14ac:dyDescent="0.25">
      <c r="A187" s="76" t="s">
        <v>3467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5" t="s">
        <v>3468</v>
      </c>
      <c r="CB187" s="75" t="s">
        <v>3469</v>
      </c>
      <c r="CC187" s="75" t="s">
        <v>2426</v>
      </c>
      <c r="CD187" s="75" t="s">
        <v>3470</v>
      </c>
      <c r="CE187" s="75" t="s">
        <v>3471</v>
      </c>
      <c r="CF187" s="74"/>
      <c r="CG187" s="75" t="s">
        <v>3472</v>
      </c>
      <c r="CH187" s="75" t="s">
        <v>3473</v>
      </c>
      <c r="CI187" s="74" t="s">
        <v>3474</v>
      </c>
      <c r="CJ187" s="74"/>
      <c r="CK187" s="74"/>
      <c r="CL187" s="74"/>
      <c r="CM187" s="74"/>
      <c r="CN187" s="74"/>
      <c r="CO187" s="74"/>
      <c r="CP187" s="74"/>
      <c r="CQ187" s="74"/>
      <c r="CR187" s="74"/>
      <c r="CS187" s="74"/>
      <c r="CT187" s="74"/>
      <c r="CU187" s="74"/>
      <c r="CV187" s="74"/>
      <c r="CW187" s="74"/>
      <c r="CX187" s="74"/>
      <c r="CY187" s="74"/>
      <c r="CZ187" s="74"/>
      <c r="DA187" s="74"/>
      <c r="DB187" s="74"/>
      <c r="DC187" s="74"/>
      <c r="DD187" s="74"/>
      <c r="DE187" s="74"/>
      <c r="DF187" s="74"/>
    </row>
    <row r="188" spans="1:110" x14ac:dyDescent="0.25">
      <c r="A188">
        <v>1</v>
      </c>
      <c r="CA188" t="s">
        <v>2638</v>
      </c>
      <c r="CB188" t="s">
        <v>3475</v>
      </c>
      <c r="CC188" t="s">
        <v>3476</v>
      </c>
      <c r="CD188" t="s">
        <v>1527</v>
      </c>
      <c r="CE188" t="s">
        <v>2501</v>
      </c>
      <c r="CG188" t="s">
        <v>3477</v>
      </c>
      <c r="CH188" t="s">
        <v>2505</v>
      </c>
      <c r="CI188" t="s">
        <v>2639</v>
      </c>
    </row>
    <row r="189" spans="1:110" x14ac:dyDescent="0.25">
      <c r="A189">
        <v>2</v>
      </c>
      <c r="CA189" t="s">
        <v>3478</v>
      </c>
      <c r="CB189" t="s">
        <v>3479</v>
      </c>
      <c r="CC189" t="s">
        <v>3480</v>
      </c>
      <c r="CD189" t="s">
        <v>2811</v>
      </c>
      <c r="CE189" t="s">
        <v>2733</v>
      </c>
      <c r="CG189" t="s">
        <v>3481</v>
      </c>
      <c r="CH189" t="s">
        <v>2638</v>
      </c>
      <c r="CI189" t="s">
        <v>3284</v>
      </c>
    </row>
    <row r="190" spans="1:110" x14ac:dyDescent="0.25">
      <c r="A190">
        <v>3</v>
      </c>
      <c r="CA190" t="s">
        <v>3482</v>
      </c>
      <c r="CB190" t="s">
        <v>3483</v>
      </c>
      <c r="CC190" t="s">
        <v>2575</v>
      </c>
      <c r="CD190" t="s">
        <v>2633</v>
      </c>
      <c r="CE190" t="s">
        <v>2638</v>
      </c>
      <c r="CG190" t="s">
        <v>2857</v>
      </c>
      <c r="CH190" t="s">
        <v>2686</v>
      </c>
      <c r="CI190" t="s">
        <v>1528</v>
      </c>
    </row>
    <row r="191" spans="1:110" x14ac:dyDescent="0.25">
      <c r="A191">
        <v>4</v>
      </c>
      <c r="CA191" t="s">
        <v>3484</v>
      </c>
      <c r="CB191" t="s">
        <v>2849</v>
      </c>
      <c r="CC191" t="s">
        <v>2683</v>
      </c>
      <c r="CD191" t="s">
        <v>1528</v>
      </c>
      <c r="CE191" t="s">
        <v>2683</v>
      </c>
      <c r="CG191" t="s">
        <v>3485</v>
      </c>
      <c r="CH191" t="s">
        <v>2683</v>
      </c>
      <c r="CI191" t="s">
        <v>2515</v>
      </c>
    </row>
    <row r="192" spans="1:110" x14ac:dyDescent="0.25">
      <c r="A192" s="9" t="s">
        <v>522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10">
        <v>2283</v>
      </c>
      <c r="CB192" s="10">
        <f>537+476+623+632+232</f>
        <v>2500</v>
      </c>
      <c r="CC192" s="10">
        <v>2379</v>
      </c>
      <c r="CD192" s="10">
        <v>2467</v>
      </c>
      <c r="CE192" s="10">
        <f>620+596+549+675</f>
        <v>2440</v>
      </c>
      <c r="CF192" s="31"/>
      <c r="CG192" s="10">
        <v>2570</v>
      </c>
      <c r="CH192" s="10">
        <v>2425</v>
      </c>
      <c r="CI192" s="10">
        <v>2439</v>
      </c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  <c r="CX192" s="31"/>
      <c r="CY192" s="31"/>
      <c r="CZ192" s="31"/>
      <c r="DA192" s="31"/>
      <c r="DB192" s="31"/>
      <c r="DC192" s="31"/>
      <c r="DD192" s="31"/>
      <c r="DE192" s="31"/>
      <c r="DF192" s="31"/>
    </row>
    <row r="193" spans="1:110" x14ac:dyDescent="0.25">
      <c r="A193" s="14"/>
      <c r="CA193" s="30"/>
      <c r="CB193" s="30"/>
      <c r="CC193" s="30"/>
      <c r="CD193" s="30"/>
      <c r="CE193" s="30"/>
      <c r="CG193" s="30"/>
    </row>
    <row r="194" spans="1:110" s="15" customFormat="1" x14ac:dyDescent="0.25">
      <c r="A194" s="92" t="s">
        <v>3486</v>
      </c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  <c r="BH194" s="91"/>
      <c r="BI194" s="91"/>
      <c r="BJ194" s="91"/>
      <c r="BK194" s="91"/>
      <c r="BL194" s="91"/>
      <c r="BM194" s="91"/>
      <c r="BN194" s="91"/>
      <c r="BO194" s="91"/>
      <c r="BP194" s="91"/>
      <c r="BQ194" s="91"/>
      <c r="BR194" s="91"/>
      <c r="BS194" s="91"/>
      <c r="BT194" s="91"/>
      <c r="BU194" s="91"/>
      <c r="BV194" s="91"/>
      <c r="BW194" s="91"/>
      <c r="BX194" s="91"/>
      <c r="BY194" s="91"/>
      <c r="BZ194" s="91"/>
      <c r="CA194" s="87" t="s">
        <v>3487</v>
      </c>
      <c r="CB194" s="87"/>
      <c r="CC194" s="87" t="s">
        <v>3488</v>
      </c>
      <c r="CD194" s="87" t="s">
        <v>3489</v>
      </c>
      <c r="CE194" s="87" t="s">
        <v>3490</v>
      </c>
      <c r="CF194" s="91"/>
      <c r="CG194" s="87" t="s">
        <v>1183</v>
      </c>
      <c r="CH194" s="87" t="s">
        <v>3491</v>
      </c>
      <c r="CI194" s="91" t="s">
        <v>3492</v>
      </c>
      <c r="CJ194" s="91"/>
      <c r="CK194" s="91"/>
      <c r="CL194" s="91"/>
      <c r="CM194" s="91"/>
      <c r="CN194" s="91"/>
      <c r="CO194" s="91"/>
      <c r="CP194" s="91"/>
      <c r="CQ194" s="91"/>
      <c r="CR194" s="91"/>
      <c r="CS194" s="91"/>
      <c r="CT194" s="91"/>
      <c r="CU194" s="91"/>
      <c r="CV194" s="91"/>
      <c r="CW194" s="91"/>
      <c r="CX194" s="91"/>
      <c r="CY194" s="91"/>
      <c r="CZ194" s="91"/>
      <c r="DA194" s="91"/>
      <c r="DB194" s="91"/>
      <c r="DC194" s="91"/>
      <c r="DD194" s="91"/>
      <c r="DE194" s="91"/>
      <c r="DF194" s="91"/>
    </row>
    <row r="195" spans="1:110" x14ac:dyDescent="0.25">
      <c r="A195" s="40">
        <v>1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 t="s">
        <v>3493</v>
      </c>
      <c r="CB195" s="40"/>
      <c r="CC195" s="40" t="s">
        <v>3494</v>
      </c>
      <c r="CD195" s="40" t="s">
        <v>3495</v>
      </c>
      <c r="CE195" s="40" t="s">
        <v>3493</v>
      </c>
      <c r="CF195" s="40"/>
      <c r="CG195" s="40" t="s">
        <v>2639</v>
      </c>
      <c r="CH195" s="40" t="s">
        <v>3284</v>
      </c>
      <c r="CI195" s="40" t="s">
        <v>3204</v>
      </c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</row>
    <row r="196" spans="1:110" x14ac:dyDescent="0.25">
      <c r="A196" s="40">
        <v>2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 t="s">
        <v>3496</v>
      </c>
      <c r="CB196" s="40"/>
      <c r="CC196" s="40" t="s">
        <v>3497</v>
      </c>
      <c r="CD196" s="40" t="s">
        <v>3498</v>
      </c>
      <c r="CE196" s="40" t="s">
        <v>3499</v>
      </c>
      <c r="CF196" s="40"/>
      <c r="CG196" s="40" t="s">
        <v>3284</v>
      </c>
      <c r="CH196" s="40" t="s">
        <v>2639</v>
      </c>
      <c r="CI196" s="40" t="s">
        <v>3247</v>
      </c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</row>
    <row r="197" spans="1:110" x14ac:dyDescent="0.25">
      <c r="A197" s="40">
        <v>3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 t="s">
        <v>3500</v>
      </c>
      <c r="CB197" s="40"/>
      <c r="CC197" s="40" t="s">
        <v>3501</v>
      </c>
      <c r="CD197" s="40" t="s">
        <v>3310</v>
      </c>
      <c r="CE197" s="40" t="s">
        <v>3500</v>
      </c>
      <c r="CF197" s="40"/>
      <c r="CG197" s="40" t="s">
        <v>1528</v>
      </c>
      <c r="CH197" s="40" t="s">
        <v>1528</v>
      </c>
      <c r="CI197" s="40" t="s">
        <v>3502</v>
      </c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</row>
    <row r="198" spans="1:110" x14ac:dyDescent="0.25">
      <c r="A198" s="40">
        <v>4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 t="s">
        <v>3503</v>
      </c>
      <c r="CB198" s="40"/>
      <c r="CC198" s="40" t="s">
        <v>3504</v>
      </c>
      <c r="CD198" s="40" t="s">
        <v>3505</v>
      </c>
      <c r="CE198" s="40" t="s">
        <v>3496</v>
      </c>
      <c r="CF198" s="40"/>
      <c r="CG198" s="40" t="s">
        <v>2515</v>
      </c>
      <c r="CH198" s="40" t="s">
        <v>2515</v>
      </c>
      <c r="CI198" s="40" t="s">
        <v>3253</v>
      </c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</row>
    <row r="199" spans="1:110" x14ac:dyDescent="0.25">
      <c r="A199" s="43" t="s">
        <v>522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5">
        <f>523+543+416+378+713</f>
        <v>2573</v>
      </c>
      <c r="CB199" s="45"/>
      <c r="CC199" s="45">
        <v>2727</v>
      </c>
      <c r="CD199" s="45">
        <f>1936+888</f>
        <v>2824</v>
      </c>
      <c r="CE199" s="45">
        <f>509+478+513+552+801</f>
        <v>2853</v>
      </c>
      <c r="CF199" s="44"/>
      <c r="CG199" s="45">
        <f>2511+315</f>
        <v>2826</v>
      </c>
      <c r="CH199" s="45">
        <v>2924</v>
      </c>
      <c r="CI199" s="45">
        <v>2931</v>
      </c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</row>
    <row r="200" spans="1:110" x14ac:dyDescent="0.25">
      <c r="A200" s="3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1"/>
      <c r="CB200" s="41"/>
      <c r="CC200" s="41"/>
      <c r="CD200" s="41"/>
      <c r="CE200" s="41"/>
      <c r="CF200" s="40"/>
      <c r="CG200" s="41"/>
      <c r="CH200" s="41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</row>
    <row r="201" spans="1:110" s="15" customFormat="1" x14ac:dyDescent="0.25">
      <c r="A201" s="76" t="s">
        <v>3506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5"/>
      <c r="CB201" s="75"/>
      <c r="CC201" s="75"/>
      <c r="CD201" s="75"/>
      <c r="CE201" s="75"/>
      <c r="CF201" s="74"/>
      <c r="CG201" s="75"/>
      <c r="CH201" s="75" t="s">
        <v>3507</v>
      </c>
      <c r="CI201" s="74" t="s">
        <v>3508</v>
      </c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</row>
    <row r="202" spans="1:110" x14ac:dyDescent="0.25">
      <c r="A202">
        <v>1</v>
      </c>
      <c r="CH202" t="s">
        <v>3204</v>
      </c>
      <c r="CI202" t="s">
        <v>3509</v>
      </c>
    </row>
    <row r="203" spans="1:110" x14ac:dyDescent="0.25">
      <c r="A203">
        <v>2</v>
      </c>
      <c r="CH203" t="s">
        <v>3502</v>
      </c>
      <c r="CI203" t="s">
        <v>1432</v>
      </c>
    </row>
    <row r="204" spans="1:110" x14ac:dyDescent="0.25">
      <c r="A204">
        <v>3</v>
      </c>
      <c r="CH204" t="s">
        <v>3510</v>
      </c>
      <c r="CI204" t="s">
        <v>3448</v>
      </c>
    </row>
    <row r="205" spans="1:110" x14ac:dyDescent="0.25">
      <c r="A205">
        <v>4</v>
      </c>
      <c r="CH205" t="s">
        <v>3253</v>
      </c>
      <c r="CI205" t="s">
        <v>3511</v>
      </c>
    </row>
    <row r="206" spans="1:110" x14ac:dyDescent="0.25">
      <c r="A206" s="9" t="s">
        <v>522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10"/>
      <c r="CB206" s="10"/>
      <c r="CC206" s="10"/>
      <c r="CD206" s="10"/>
      <c r="CE206" s="10"/>
      <c r="CF206" s="31"/>
      <c r="CG206" s="10"/>
      <c r="CH206" s="10">
        <v>2111</v>
      </c>
      <c r="CI206" s="10">
        <v>2073</v>
      </c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31"/>
      <c r="CU206" s="31"/>
      <c r="CV206" s="31"/>
      <c r="CW206" s="31"/>
      <c r="CX206" s="31"/>
      <c r="CY206" s="31"/>
      <c r="CZ206" s="31"/>
      <c r="DA206" s="31"/>
      <c r="DB206" s="31"/>
      <c r="DC206" s="31"/>
      <c r="DD206" s="31"/>
      <c r="DE206" s="31"/>
      <c r="DF206" s="31"/>
    </row>
    <row r="207" spans="1:110" x14ac:dyDescent="0.25">
      <c r="A207" s="14"/>
      <c r="CA207" s="30"/>
      <c r="CB207" s="30"/>
      <c r="CC207" s="30"/>
      <c r="CD207" s="30"/>
      <c r="CE207" s="30"/>
      <c r="CG207" s="30"/>
    </row>
    <row r="208" spans="1:110" s="15" customFormat="1" x14ac:dyDescent="0.25">
      <c r="A208" s="92" t="s">
        <v>3512</v>
      </c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  <c r="BU208" s="91"/>
      <c r="BV208" s="91"/>
      <c r="BW208" s="91"/>
      <c r="BX208" s="91"/>
      <c r="BY208" s="91"/>
      <c r="BZ208" s="91"/>
      <c r="CA208" s="87"/>
      <c r="CB208" s="87"/>
      <c r="CC208" s="87"/>
      <c r="CD208" s="87"/>
      <c r="CE208" s="87"/>
      <c r="CF208" s="91"/>
      <c r="CG208" s="87"/>
      <c r="CH208" s="87" t="s">
        <v>3513</v>
      </c>
      <c r="CI208" s="91" t="s">
        <v>3514</v>
      </c>
      <c r="CJ208" s="91"/>
      <c r="CK208" s="91"/>
      <c r="CL208" s="91"/>
      <c r="CM208" s="91"/>
      <c r="CN208" s="91"/>
      <c r="CO208" s="91"/>
      <c r="CP208" s="91"/>
      <c r="CQ208" s="91"/>
      <c r="CR208" s="91"/>
      <c r="CS208" s="91"/>
      <c r="CT208" s="91"/>
      <c r="CU208" s="91"/>
      <c r="CV208" s="91"/>
      <c r="CW208" s="91"/>
      <c r="CX208" s="91"/>
      <c r="CY208" s="91"/>
      <c r="CZ208" s="91"/>
      <c r="DA208" s="91"/>
      <c r="DB208" s="91"/>
      <c r="DC208" s="91"/>
      <c r="DD208" s="91"/>
      <c r="DE208" s="91"/>
      <c r="DF208" s="91"/>
    </row>
    <row r="209" spans="1:110" x14ac:dyDescent="0.25">
      <c r="A209" s="40">
        <v>1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 t="s">
        <v>3509</v>
      </c>
      <c r="CI209" s="40" t="s">
        <v>3515</v>
      </c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</row>
    <row r="210" spans="1:110" x14ac:dyDescent="0.25">
      <c r="A210" s="40">
        <v>2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 t="s">
        <v>1432</v>
      </c>
      <c r="CI210" s="40" t="s">
        <v>3516</v>
      </c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</row>
    <row r="211" spans="1:110" x14ac:dyDescent="0.25">
      <c r="A211" s="40">
        <v>3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 t="s">
        <v>3448</v>
      </c>
      <c r="CI211" s="40" t="s">
        <v>3517</v>
      </c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</row>
    <row r="212" spans="1:110" x14ac:dyDescent="0.25">
      <c r="A212" s="40">
        <v>4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 t="s">
        <v>3511</v>
      </c>
      <c r="CI212" s="40" t="s">
        <v>2510</v>
      </c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</row>
    <row r="213" spans="1:110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5">
        <v>2968</v>
      </c>
      <c r="CI213" s="45">
        <v>2952</v>
      </c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</row>
    <row r="214" spans="1:110" x14ac:dyDescent="0.25">
      <c r="A214" s="43" t="s">
        <v>522</v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5"/>
      <c r="CB214" s="45"/>
      <c r="CC214" s="45"/>
      <c r="CD214" s="45"/>
      <c r="CE214" s="45"/>
      <c r="CF214" s="44"/>
      <c r="CG214" s="45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</row>
    <row r="215" spans="1:110" s="15" customFormat="1" x14ac:dyDescent="0.25">
      <c r="A215" s="76" t="s">
        <v>3518</v>
      </c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5"/>
      <c r="CB215" s="75"/>
      <c r="CC215" s="75"/>
      <c r="CD215" s="75"/>
      <c r="CE215" s="75"/>
      <c r="CF215" s="74"/>
      <c r="CG215" s="75"/>
      <c r="CH215" s="75" t="s">
        <v>3519</v>
      </c>
      <c r="CI215" s="74"/>
      <c r="CJ215" s="74"/>
      <c r="CK215" s="74"/>
      <c r="CL215" s="74"/>
      <c r="CM215" s="74"/>
      <c r="CN215" s="74"/>
      <c r="CO215" s="74"/>
      <c r="CP215" s="74"/>
      <c r="CQ215" s="74"/>
      <c r="CR215" s="74"/>
      <c r="CS215" s="74"/>
      <c r="CT215" s="74"/>
      <c r="CU215" s="74"/>
      <c r="CV215" s="74"/>
      <c r="CW215" s="74"/>
      <c r="CX215" s="74"/>
      <c r="CY215" s="74"/>
      <c r="CZ215" s="74"/>
      <c r="DA215" s="74"/>
      <c r="DB215" s="74"/>
      <c r="DC215" s="74"/>
      <c r="DD215" s="74"/>
      <c r="DE215" s="74"/>
      <c r="DF215" s="74"/>
    </row>
    <row r="216" spans="1:110" x14ac:dyDescent="0.25">
      <c r="A216">
        <v>1</v>
      </c>
      <c r="CH216" t="s">
        <v>3520</v>
      </c>
    </row>
    <row r="217" spans="1:110" x14ac:dyDescent="0.25">
      <c r="A217">
        <v>2</v>
      </c>
      <c r="CH217" t="s">
        <v>3521</v>
      </c>
    </row>
    <row r="218" spans="1:110" x14ac:dyDescent="0.25">
      <c r="A218">
        <v>3</v>
      </c>
      <c r="CH218" t="s">
        <v>3522</v>
      </c>
    </row>
    <row r="219" spans="1:110" x14ac:dyDescent="0.25">
      <c r="A219">
        <v>4</v>
      </c>
      <c r="CH219" t="s">
        <v>3523</v>
      </c>
    </row>
    <row r="220" spans="1:110" x14ac:dyDescent="0.25">
      <c r="A220" s="9" t="s">
        <v>522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10"/>
      <c r="CB220" s="10"/>
      <c r="CC220" s="10"/>
      <c r="CD220" s="10"/>
      <c r="CE220" s="10"/>
      <c r="CF220" s="31"/>
      <c r="CG220" s="10"/>
      <c r="CH220" s="10">
        <v>2876</v>
      </c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31"/>
      <c r="CU220" s="31"/>
      <c r="CV220" s="31"/>
      <c r="CW220" s="31"/>
      <c r="CX220" s="31"/>
      <c r="CY220" s="31"/>
      <c r="CZ220" s="31"/>
      <c r="DA220" s="31"/>
      <c r="DB220" s="31"/>
      <c r="DC220" s="31"/>
      <c r="DD220" s="31"/>
      <c r="DE220" s="31"/>
      <c r="DF220" s="31"/>
    </row>
    <row r="221" spans="1:110" x14ac:dyDescent="0.25">
      <c r="A221" s="14"/>
      <c r="CA221" s="30"/>
      <c r="CB221" s="30"/>
      <c r="CC221" s="30"/>
      <c r="CD221" s="30"/>
      <c r="CE221" s="30"/>
      <c r="CG221" s="30"/>
    </row>
    <row r="222" spans="1:110" s="15" customFormat="1" x14ac:dyDescent="0.25">
      <c r="A222" s="92" t="s">
        <v>3524</v>
      </c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  <c r="BM222" s="91"/>
      <c r="BN222" s="91"/>
      <c r="BO222" s="91"/>
      <c r="BP222" s="91"/>
      <c r="BQ222" s="91"/>
      <c r="BR222" s="91"/>
      <c r="BS222" s="91"/>
      <c r="BT222" s="91"/>
      <c r="BU222" s="91"/>
      <c r="BV222" s="91"/>
      <c r="BW222" s="91"/>
      <c r="BX222" s="91"/>
      <c r="BY222" s="91"/>
      <c r="BZ222" s="91"/>
      <c r="CA222" s="87"/>
      <c r="CB222" s="87"/>
      <c r="CC222" s="87"/>
      <c r="CD222" s="87"/>
      <c r="CE222" s="87"/>
      <c r="CF222" s="91"/>
      <c r="CG222" s="87"/>
      <c r="CH222" s="87" t="s">
        <v>3519</v>
      </c>
      <c r="CI222" s="91"/>
      <c r="CJ222" s="91"/>
      <c r="CK222" s="91"/>
      <c r="CL222" s="91"/>
      <c r="CM222" s="91"/>
      <c r="CN222" s="91"/>
      <c r="CO222" s="91"/>
      <c r="CP222" s="91"/>
      <c r="CQ222" s="91"/>
      <c r="CR222" s="91"/>
      <c r="CS222" s="91"/>
      <c r="CT222" s="91"/>
      <c r="CU222" s="91"/>
      <c r="CV222" s="91"/>
      <c r="CW222" s="91"/>
      <c r="CX222" s="91"/>
      <c r="CY222" s="91"/>
      <c r="CZ222" s="91"/>
      <c r="DA222" s="91"/>
      <c r="DB222" s="91"/>
      <c r="DC222" s="91"/>
      <c r="DD222" s="91"/>
      <c r="DE222" s="91"/>
      <c r="DF222" s="91"/>
    </row>
    <row r="223" spans="1:110" x14ac:dyDescent="0.25">
      <c r="A223" s="40">
        <v>1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 t="s">
        <v>3520</v>
      </c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</row>
    <row r="224" spans="1:110" x14ac:dyDescent="0.25">
      <c r="A224" s="40">
        <v>2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 t="s">
        <v>3521</v>
      </c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</row>
    <row r="225" spans="1:110" x14ac:dyDescent="0.25">
      <c r="A225" s="40">
        <v>3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 t="s">
        <v>3522</v>
      </c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</row>
    <row r="226" spans="1:110" x14ac:dyDescent="0.25">
      <c r="A226" s="40">
        <v>4</v>
      </c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 t="s">
        <v>3523</v>
      </c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</row>
    <row r="227" spans="1:110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5">
        <v>2876</v>
      </c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</row>
    <row r="228" spans="1:110" x14ac:dyDescent="0.25">
      <c r="A228" s="43" t="s">
        <v>522</v>
      </c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5"/>
      <c r="CB228" s="45"/>
      <c r="CC228" s="45"/>
      <c r="CD228" s="45"/>
      <c r="CE228" s="45"/>
      <c r="CF228" s="44"/>
      <c r="CG228" s="45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</row>
    <row r="230" spans="1:110" s="15" customFormat="1" x14ac:dyDescent="0.25">
      <c r="A230" s="76" t="s">
        <v>3525</v>
      </c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5"/>
      <c r="CB230" s="75"/>
      <c r="CC230" s="75"/>
      <c r="CD230" s="75" t="s">
        <v>3526</v>
      </c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74"/>
      <c r="CR230" s="74"/>
      <c r="CS230" s="74"/>
      <c r="CT230" s="74"/>
      <c r="CU230" s="74"/>
      <c r="CV230" s="74"/>
      <c r="CW230" s="74"/>
      <c r="CX230" s="74"/>
      <c r="CY230" s="74"/>
      <c r="CZ230" s="74"/>
      <c r="DA230" s="74"/>
      <c r="DB230" s="74"/>
      <c r="DC230" s="74"/>
      <c r="DD230" s="74"/>
      <c r="DE230" s="74"/>
      <c r="DF230" s="74"/>
    </row>
    <row r="231" spans="1:110" x14ac:dyDescent="0.25">
      <c r="A231">
        <v>1</v>
      </c>
      <c r="CD231" t="s">
        <v>3527</v>
      </c>
    </row>
    <row r="232" spans="1:110" x14ac:dyDescent="0.25">
      <c r="A232">
        <v>2</v>
      </c>
      <c r="CD232" s="90" t="s">
        <v>1753</v>
      </c>
    </row>
    <row r="233" spans="1:110" x14ac:dyDescent="0.25">
      <c r="A233">
        <v>3</v>
      </c>
      <c r="CD233" t="s">
        <v>3249</v>
      </c>
    </row>
    <row r="234" spans="1:110" x14ac:dyDescent="0.25">
      <c r="A234">
        <v>4</v>
      </c>
      <c r="CD234" s="90" t="s">
        <v>1748</v>
      </c>
    </row>
    <row r="235" spans="1:110" x14ac:dyDescent="0.25">
      <c r="A235" s="9" t="s">
        <v>522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10"/>
      <c r="CB235" s="10"/>
      <c r="CC235" s="10"/>
      <c r="CD235" s="10">
        <f>2271+558</f>
        <v>2829</v>
      </c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</row>
    <row r="236" spans="1:110" x14ac:dyDescent="0.25">
      <c r="A236" s="5" t="s">
        <v>3528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</row>
    <row r="237" spans="1:110" x14ac:dyDescent="0.25">
      <c r="A237">
        <v>1</v>
      </c>
      <c r="CD237" t="s">
        <v>3529</v>
      </c>
    </row>
    <row r="238" spans="1:110" x14ac:dyDescent="0.25">
      <c r="A238">
        <v>2</v>
      </c>
      <c r="CD238" s="90" t="s">
        <v>1724</v>
      </c>
    </row>
    <row r="239" spans="1:110" x14ac:dyDescent="0.25">
      <c r="A239" s="9" t="s">
        <v>522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>
        <f>1162+279</f>
        <v>1441</v>
      </c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7648-2E6F-408A-BC88-C849CCEB992A}">
  <sheetPr>
    <tabColor theme="8" tint="0.79998168889431442"/>
  </sheetPr>
  <dimension ref="A1:R1775"/>
  <sheetViews>
    <sheetView topLeftCell="D1" workbookViewId="0">
      <selection activeCell="J28" sqref="J28"/>
    </sheetView>
  </sheetViews>
  <sheetFormatPr defaultRowHeight="15" x14ac:dyDescent="0.25"/>
  <cols>
    <col min="1" max="2" width="0" hidden="1" customWidth="1"/>
    <col min="3" max="3" width="23" hidden="1" customWidth="1"/>
    <col min="6" max="6" width="27.5703125" bestFit="1" customWidth="1"/>
    <col min="7" max="7" width="19.140625" bestFit="1" customWidth="1"/>
    <col min="9" max="9" width="27.5703125" bestFit="1" customWidth="1"/>
    <col min="10" max="10" width="18.5703125" bestFit="1" customWidth="1"/>
  </cols>
  <sheetData>
    <row r="1" spans="1:18" x14ac:dyDescent="0.25">
      <c r="A1" s="62" t="s">
        <v>1639</v>
      </c>
      <c r="C1" s="65" t="s">
        <v>1638</v>
      </c>
      <c r="F1" s="62" t="s">
        <v>1642</v>
      </c>
      <c r="G1" s="62" t="s">
        <v>1643</v>
      </c>
      <c r="I1" s="65" t="s">
        <v>1642</v>
      </c>
      <c r="J1" s="65" t="s">
        <v>1644</v>
      </c>
      <c r="M1" s="14" t="s">
        <v>1645</v>
      </c>
      <c r="N1" s="14"/>
      <c r="O1" s="14"/>
      <c r="P1" s="14"/>
      <c r="Q1" s="14"/>
      <c r="R1" s="14" t="s">
        <v>1646</v>
      </c>
    </row>
    <row r="2" spans="1:18" x14ac:dyDescent="0.25">
      <c r="A2" t="s">
        <v>2448</v>
      </c>
      <c r="C2" t="s">
        <v>2448</v>
      </c>
      <c r="F2" t="s">
        <v>2473</v>
      </c>
      <c r="G2">
        <v>27</v>
      </c>
      <c r="I2" t="s">
        <v>1527</v>
      </c>
      <c r="J2">
        <v>29</v>
      </c>
      <c r="M2" t="s">
        <v>1648</v>
      </c>
      <c r="R2" t="s">
        <v>1649</v>
      </c>
    </row>
    <row r="3" spans="1:18" x14ac:dyDescent="0.25">
      <c r="A3" t="s">
        <v>2449</v>
      </c>
      <c r="C3" t="s">
        <v>2449</v>
      </c>
      <c r="F3" t="s">
        <v>1527</v>
      </c>
      <c r="G3">
        <v>25</v>
      </c>
      <c r="I3" t="s">
        <v>2473</v>
      </c>
      <c r="J3">
        <v>27</v>
      </c>
      <c r="M3" t="s">
        <v>1651</v>
      </c>
      <c r="R3" t="s">
        <v>1652</v>
      </c>
    </row>
    <row r="4" spans="1:18" x14ac:dyDescent="0.25">
      <c r="A4" t="s">
        <v>2450</v>
      </c>
      <c r="C4" t="s">
        <v>2450</v>
      </c>
      <c r="F4" t="s">
        <v>3530</v>
      </c>
      <c r="G4">
        <v>24</v>
      </c>
      <c r="I4" t="s">
        <v>2497</v>
      </c>
      <c r="J4">
        <v>27</v>
      </c>
      <c r="M4" t="s">
        <v>1653</v>
      </c>
      <c r="R4" t="s">
        <v>1654</v>
      </c>
    </row>
    <row r="5" spans="1:18" x14ac:dyDescent="0.25">
      <c r="A5" t="s">
        <v>2451</v>
      </c>
      <c r="C5" t="s">
        <v>2451</v>
      </c>
      <c r="F5" t="s">
        <v>2497</v>
      </c>
      <c r="G5">
        <v>23</v>
      </c>
      <c r="I5" t="s">
        <v>3530</v>
      </c>
      <c r="J5">
        <v>24</v>
      </c>
      <c r="M5" t="s">
        <v>1656</v>
      </c>
      <c r="R5" t="s">
        <v>1657</v>
      </c>
    </row>
    <row r="6" spans="1:18" x14ac:dyDescent="0.25">
      <c r="A6" t="s">
        <v>2450</v>
      </c>
      <c r="C6" t="s">
        <v>2450</v>
      </c>
      <c r="F6" t="s">
        <v>2544</v>
      </c>
      <c r="G6">
        <v>21</v>
      </c>
      <c r="I6" t="s">
        <v>2515</v>
      </c>
      <c r="J6">
        <v>22</v>
      </c>
      <c r="M6" t="s">
        <v>1659</v>
      </c>
      <c r="R6" t="s">
        <v>1660</v>
      </c>
    </row>
    <row r="7" spans="1:18" x14ac:dyDescent="0.25">
      <c r="A7" t="s">
        <v>2452</v>
      </c>
      <c r="C7" t="s">
        <v>2452</v>
      </c>
      <c r="F7" t="s">
        <v>2571</v>
      </c>
      <c r="G7">
        <v>17</v>
      </c>
      <c r="I7" t="s">
        <v>2544</v>
      </c>
      <c r="J7">
        <v>21</v>
      </c>
      <c r="M7" t="s">
        <v>1661</v>
      </c>
      <c r="R7" t="s">
        <v>1662</v>
      </c>
    </row>
    <row r="8" spans="1:18" x14ac:dyDescent="0.25">
      <c r="A8" t="s">
        <v>2453</v>
      </c>
      <c r="C8" t="s">
        <v>2453</v>
      </c>
      <c r="F8" t="s">
        <v>2515</v>
      </c>
      <c r="G8">
        <v>13</v>
      </c>
      <c r="I8" t="s">
        <v>2571</v>
      </c>
      <c r="J8">
        <v>17</v>
      </c>
      <c r="M8" t="s">
        <v>1664</v>
      </c>
    </row>
    <row r="9" spans="1:18" x14ac:dyDescent="0.25">
      <c r="A9" t="s">
        <v>2454</v>
      </c>
      <c r="C9" t="s">
        <v>2454</v>
      </c>
      <c r="F9" t="s">
        <v>2632</v>
      </c>
      <c r="G9">
        <v>13</v>
      </c>
      <c r="I9" t="s">
        <v>1528</v>
      </c>
      <c r="J9">
        <v>15</v>
      </c>
      <c r="M9" t="s">
        <v>1666</v>
      </c>
    </row>
    <row r="10" spans="1:18" x14ac:dyDescent="0.25">
      <c r="A10" t="s">
        <v>2453</v>
      </c>
      <c r="C10" t="s">
        <v>2453</v>
      </c>
      <c r="F10" t="s">
        <v>2581</v>
      </c>
      <c r="G10">
        <v>12</v>
      </c>
      <c r="I10" t="s">
        <v>2632</v>
      </c>
      <c r="J10">
        <v>14</v>
      </c>
    </row>
    <row r="11" spans="1:18" x14ac:dyDescent="0.25">
      <c r="A11" t="s">
        <v>2455</v>
      </c>
      <c r="C11" t="s">
        <v>2455</v>
      </c>
      <c r="F11" t="s">
        <v>2548</v>
      </c>
      <c r="G11">
        <v>11</v>
      </c>
      <c r="I11" t="s">
        <v>2581</v>
      </c>
      <c r="J11">
        <v>12</v>
      </c>
    </row>
    <row r="12" spans="1:18" x14ac:dyDescent="0.25">
      <c r="A12" t="s">
        <v>2456</v>
      </c>
      <c r="C12" t="s">
        <v>2456</v>
      </c>
      <c r="F12" t="s">
        <v>2475</v>
      </c>
      <c r="G12">
        <v>11</v>
      </c>
      <c r="I12" t="s">
        <v>2548</v>
      </c>
      <c r="J12">
        <v>11</v>
      </c>
    </row>
    <row r="13" spans="1:18" x14ac:dyDescent="0.25">
      <c r="A13" t="s">
        <v>2457</v>
      </c>
      <c r="C13" t="s">
        <v>2457</v>
      </c>
      <c r="F13" t="s">
        <v>2490</v>
      </c>
      <c r="G13">
        <v>11</v>
      </c>
      <c r="I13" t="s">
        <v>2475</v>
      </c>
      <c r="J13">
        <v>11</v>
      </c>
    </row>
    <row r="14" spans="1:18" x14ac:dyDescent="0.25">
      <c r="A14" t="s">
        <v>2453</v>
      </c>
      <c r="C14" t="s">
        <v>2453</v>
      </c>
      <c r="F14" t="s">
        <v>2545</v>
      </c>
      <c r="G14">
        <v>11</v>
      </c>
      <c r="I14" t="s">
        <v>2490</v>
      </c>
      <c r="J14">
        <v>11</v>
      </c>
    </row>
    <row r="15" spans="1:18" x14ac:dyDescent="0.25">
      <c r="A15" t="s">
        <v>2458</v>
      </c>
      <c r="C15" t="s">
        <v>2458</v>
      </c>
      <c r="F15" t="s">
        <v>812</v>
      </c>
      <c r="G15">
        <v>10</v>
      </c>
      <c r="I15" t="s">
        <v>812</v>
      </c>
      <c r="J15">
        <v>11</v>
      </c>
    </row>
    <row r="16" spans="1:18" x14ac:dyDescent="0.25">
      <c r="A16" t="s">
        <v>2459</v>
      </c>
      <c r="C16" t="s">
        <v>2459</v>
      </c>
      <c r="F16" t="s">
        <v>2547</v>
      </c>
      <c r="G16">
        <v>10</v>
      </c>
      <c r="I16" t="s">
        <v>2545</v>
      </c>
      <c r="J16">
        <v>11</v>
      </c>
    </row>
    <row r="17" spans="1:10" x14ac:dyDescent="0.25">
      <c r="A17" t="s">
        <v>2460</v>
      </c>
      <c r="C17" t="s">
        <v>2460</v>
      </c>
      <c r="F17" t="s">
        <v>2610</v>
      </c>
      <c r="G17">
        <v>9</v>
      </c>
      <c r="I17" t="s">
        <v>3531</v>
      </c>
      <c r="J17">
        <v>10</v>
      </c>
    </row>
    <row r="18" spans="1:10" x14ac:dyDescent="0.25">
      <c r="A18" t="s">
        <v>2461</v>
      </c>
      <c r="C18" t="s">
        <v>2461</v>
      </c>
      <c r="F18" t="s">
        <v>1528</v>
      </c>
      <c r="G18">
        <v>9</v>
      </c>
      <c r="I18" t="s">
        <v>2547</v>
      </c>
      <c r="J18">
        <v>10</v>
      </c>
    </row>
    <row r="19" spans="1:10" x14ac:dyDescent="0.25">
      <c r="A19" t="s">
        <v>2462</v>
      </c>
      <c r="C19" t="s">
        <v>2462</v>
      </c>
      <c r="F19" t="s">
        <v>2507</v>
      </c>
      <c r="G19">
        <v>8</v>
      </c>
      <c r="I19" t="s">
        <v>3071</v>
      </c>
      <c r="J19">
        <v>9</v>
      </c>
    </row>
    <row r="20" spans="1:10" x14ac:dyDescent="0.25">
      <c r="A20" t="s">
        <v>2463</v>
      </c>
      <c r="C20" t="s">
        <v>2463</v>
      </c>
      <c r="F20" t="s">
        <v>3531</v>
      </c>
      <c r="G20">
        <v>8</v>
      </c>
      <c r="I20" t="s">
        <v>2683</v>
      </c>
      <c r="J20">
        <v>9</v>
      </c>
    </row>
    <row r="21" spans="1:10" x14ac:dyDescent="0.25">
      <c r="A21" t="s">
        <v>2464</v>
      </c>
      <c r="C21" t="s">
        <v>2464</v>
      </c>
      <c r="F21" t="s">
        <v>2706</v>
      </c>
      <c r="G21">
        <v>8</v>
      </c>
      <c r="I21" t="s">
        <v>2610</v>
      </c>
      <c r="J21">
        <v>9</v>
      </c>
    </row>
    <row r="22" spans="1:10" x14ac:dyDescent="0.25">
      <c r="A22" t="s">
        <v>2465</v>
      </c>
      <c r="C22" t="s">
        <v>2465</v>
      </c>
      <c r="F22" t="s">
        <v>2655</v>
      </c>
      <c r="G22">
        <v>7</v>
      </c>
      <c r="I22" t="s">
        <v>2507</v>
      </c>
      <c r="J22">
        <v>8</v>
      </c>
    </row>
    <row r="23" spans="1:10" x14ac:dyDescent="0.25">
      <c r="A23" t="s">
        <v>2466</v>
      </c>
      <c r="C23" t="s">
        <v>2466</v>
      </c>
      <c r="F23" t="s">
        <v>2511</v>
      </c>
      <c r="G23">
        <v>7</v>
      </c>
      <c r="I23" t="s">
        <v>2706</v>
      </c>
      <c r="J23">
        <v>8</v>
      </c>
    </row>
    <row r="24" spans="1:10" x14ac:dyDescent="0.25">
      <c r="A24" t="s">
        <v>2467</v>
      </c>
      <c r="C24" t="s">
        <v>2467</v>
      </c>
      <c r="F24" t="s">
        <v>2453</v>
      </c>
      <c r="G24">
        <v>7</v>
      </c>
      <c r="I24" t="s">
        <v>2655</v>
      </c>
      <c r="J24">
        <v>7</v>
      </c>
    </row>
    <row r="25" spans="1:10" x14ac:dyDescent="0.25">
      <c r="A25" t="s">
        <v>2468</v>
      </c>
      <c r="C25" t="s">
        <v>2468</v>
      </c>
      <c r="F25" t="s">
        <v>2546</v>
      </c>
      <c r="G25">
        <v>7</v>
      </c>
      <c r="I25" t="s">
        <v>2511</v>
      </c>
      <c r="J25">
        <v>7</v>
      </c>
    </row>
    <row r="26" spans="1:10" x14ac:dyDescent="0.25">
      <c r="A26" t="s">
        <v>2469</v>
      </c>
      <c r="C26" t="s">
        <v>2469</v>
      </c>
      <c r="F26" t="s">
        <v>2476</v>
      </c>
      <c r="G26">
        <v>6</v>
      </c>
      <c r="I26" t="s">
        <v>2729</v>
      </c>
      <c r="J26">
        <v>7</v>
      </c>
    </row>
    <row r="27" spans="1:10" x14ac:dyDescent="0.25">
      <c r="A27" t="s">
        <v>2470</v>
      </c>
      <c r="C27" t="s">
        <v>2470</v>
      </c>
      <c r="F27" t="s">
        <v>2477</v>
      </c>
      <c r="G27">
        <v>6</v>
      </c>
      <c r="I27" t="s">
        <v>2453</v>
      </c>
      <c r="J27">
        <v>7</v>
      </c>
    </row>
    <row r="28" spans="1:10" x14ac:dyDescent="0.25">
      <c r="A28" t="s">
        <v>2471</v>
      </c>
      <c r="C28" t="s">
        <v>2471</v>
      </c>
      <c r="F28" t="s">
        <v>2635</v>
      </c>
      <c r="G28">
        <v>6</v>
      </c>
      <c r="I28" t="s">
        <v>2546</v>
      </c>
      <c r="J28">
        <v>7</v>
      </c>
    </row>
    <row r="29" spans="1:10" x14ac:dyDescent="0.25">
      <c r="A29" t="s">
        <v>3530</v>
      </c>
      <c r="C29" t="s">
        <v>3530</v>
      </c>
      <c r="F29" t="s">
        <v>2729</v>
      </c>
      <c r="G29">
        <v>6</v>
      </c>
      <c r="I29" t="s">
        <v>2638</v>
      </c>
      <c r="J29">
        <v>7</v>
      </c>
    </row>
    <row r="30" spans="1:10" x14ac:dyDescent="0.25">
      <c r="A30" t="s">
        <v>3530</v>
      </c>
      <c r="C30" t="s">
        <v>3530</v>
      </c>
      <c r="F30" t="s">
        <v>2624</v>
      </c>
      <c r="G30">
        <v>6</v>
      </c>
      <c r="I30" t="s">
        <v>2730</v>
      </c>
      <c r="J30">
        <v>7</v>
      </c>
    </row>
    <row r="31" spans="1:10" x14ac:dyDescent="0.25">
      <c r="A31" t="s">
        <v>2473</v>
      </c>
      <c r="C31" t="s">
        <v>2473</v>
      </c>
      <c r="F31" t="s">
        <v>2457</v>
      </c>
      <c r="G31">
        <v>6</v>
      </c>
      <c r="I31" t="s">
        <v>2476</v>
      </c>
      <c r="J31">
        <v>6</v>
      </c>
    </row>
    <row r="32" spans="1:10" x14ac:dyDescent="0.25">
      <c r="A32" t="s">
        <v>3530</v>
      </c>
      <c r="C32" t="s">
        <v>3530</v>
      </c>
      <c r="F32" t="s">
        <v>2479</v>
      </c>
      <c r="G32">
        <v>6</v>
      </c>
      <c r="I32" t="s">
        <v>2572</v>
      </c>
      <c r="J32">
        <v>6</v>
      </c>
    </row>
    <row r="33" spans="1:10" x14ac:dyDescent="0.25">
      <c r="A33" t="s">
        <v>3530</v>
      </c>
      <c r="C33" t="s">
        <v>3530</v>
      </c>
      <c r="F33" t="s">
        <v>2657</v>
      </c>
      <c r="G33">
        <v>6</v>
      </c>
      <c r="I33" t="s">
        <v>2477</v>
      </c>
      <c r="J33">
        <v>6</v>
      </c>
    </row>
    <row r="34" spans="1:10" x14ac:dyDescent="0.25">
      <c r="A34" t="s">
        <v>3530</v>
      </c>
      <c r="C34" t="s">
        <v>3530</v>
      </c>
      <c r="F34" t="s">
        <v>2683</v>
      </c>
      <c r="G34">
        <v>6</v>
      </c>
      <c r="I34" t="s">
        <v>2635</v>
      </c>
      <c r="J34">
        <v>6</v>
      </c>
    </row>
    <row r="35" spans="1:10" x14ac:dyDescent="0.25">
      <c r="A35" t="s">
        <v>2475</v>
      </c>
      <c r="C35" t="s">
        <v>2475</v>
      </c>
      <c r="F35" t="s">
        <v>2612</v>
      </c>
      <c r="G35">
        <v>6</v>
      </c>
      <c r="I35" t="s">
        <v>2624</v>
      </c>
      <c r="J35">
        <v>6</v>
      </c>
    </row>
    <row r="36" spans="1:10" x14ac:dyDescent="0.25">
      <c r="A36" t="s">
        <v>2476</v>
      </c>
      <c r="C36" t="s">
        <v>2476</v>
      </c>
      <c r="F36" t="s">
        <v>3022</v>
      </c>
      <c r="G36">
        <v>6</v>
      </c>
      <c r="I36" t="s">
        <v>2457</v>
      </c>
      <c r="J36">
        <v>6</v>
      </c>
    </row>
    <row r="37" spans="1:10" x14ac:dyDescent="0.25">
      <c r="A37" t="s">
        <v>2475</v>
      </c>
      <c r="C37" t="s">
        <v>2475</v>
      </c>
      <c r="F37" t="s">
        <v>2572</v>
      </c>
      <c r="G37">
        <v>5</v>
      </c>
      <c r="I37" t="s">
        <v>2479</v>
      </c>
      <c r="J37">
        <v>6</v>
      </c>
    </row>
    <row r="38" spans="1:10" x14ac:dyDescent="0.25">
      <c r="A38" t="s">
        <v>2475</v>
      </c>
      <c r="C38" t="s">
        <v>2475</v>
      </c>
      <c r="F38" t="s">
        <v>2600</v>
      </c>
      <c r="G38">
        <v>5</v>
      </c>
      <c r="I38" t="s">
        <v>2657</v>
      </c>
      <c r="J38">
        <v>6</v>
      </c>
    </row>
    <row r="39" spans="1:10" x14ac:dyDescent="0.25">
      <c r="A39" t="s">
        <v>2477</v>
      </c>
      <c r="C39" t="s">
        <v>2477</v>
      </c>
      <c r="F39" t="s">
        <v>2531</v>
      </c>
      <c r="G39">
        <v>5</v>
      </c>
      <c r="I39" t="s">
        <v>2612</v>
      </c>
      <c r="J39">
        <v>6</v>
      </c>
    </row>
    <row r="40" spans="1:10" x14ac:dyDescent="0.25">
      <c r="A40" t="s">
        <v>2477</v>
      </c>
      <c r="C40" t="s">
        <v>2477</v>
      </c>
      <c r="F40" t="s">
        <v>2621</v>
      </c>
      <c r="G40">
        <v>5</v>
      </c>
      <c r="I40" t="s">
        <v>1457</v>
      </c>
      <c r="J40">
        <v>6</v>
      </c>
    </row>
    <row r="41" spans="1:10" x14ac:dyDescent="0.25">
      <c r="A41" t="s">
        <v>3530</v>
      </c>
      <c r="C41" t="s">
        <v>3530</v>
      </c>
      <c r="F41" t="s">
        <v>2663</v>
      </c>
      <c r="G41">
        <v>5</v>
      </c>
      <c r="I41" t="s">
        <v>3022</v>
      </c>
      <c r="J41">
        <v>6</v>
      </c>
    </row>
    <row r="42" spans="1:10" x14ac:dyDescent="0.25">
      <c r="A42" t="s">
        <v>2477</v>
      </c>
      <c r="C42" t="s">
        <v>2477</v>
      </c>
      <c r="F42" t="s">
        <v>2755</v>
      </c>
      <c r="G42">
        <v>5</v>
      </c>
      <c r="I42" t="s">
        <v>3164</v>
      </c>
      <c r="J42">
        <v>5</v>
      </c>
    </row>
    <row r="43" spans="1:10" x14ac:dyDescent="0.25">
      <c r="A43" t="s">
        <v>2477</v>
      </c>
      <c r="C43" t="s">
        <v>2477</v>
      </c>
      <c r="F43" t="s">
        <v>2526</v>
      </c>
      <c r="G43">
        <v>5</v>
      </c>
      <c r="I43" t="s">
        <v>2504</v>
      </c>
      <c r="J43">
        <v>5</v>
      </c>
    </row>
    <row r="44" spans="1:10" x14ac:dyDescent="0.25">
      <c r="A44" t="s">
        <v>2478</v>
      </c>
      <c r="C44" t="s">
        <v>2478</v>
      </c>
      <c r="F44" t="s">
        <v>2759</v>
      </c>
      <c r="G44">
        <v>5</v>
      </c>
      <c r="I44" t="s">
        <v>3165</v>
      </c>
      <c r="J44">
        <v>5</v>
      </c>
    </row>
    <row r="45" spans="1:10" x14ac:dyDescent="0.25">
      <c r="A45" t="s">
        <v>2479</v>
      </c>
      <c r="C45" t="s">
        <v>2479</v>
      </c>
      <c r="F45" t="s">
        <v>2646</v>
      </c>
      <c r="G45">
        <v>5</v>
      </c>
      <c r="I45" t="s">
        <v>2582</v>
      </c>
      <c r="J45">
        <v>5</v>
      </c>
    </row>
    <row r="46" spans="1:10" x14ac:dyDescent="0.25">
      <c r="A46" t="s">
        <v>2480</v>
      </c>
      <c r="C46" t="s">
        <v>2480</v>
      </c>
      <c r="F46" t="s">
        <v>2739</v>
      </c>
      <c r="G46">
        <v>5</v>
      </c>
      <c r="I46" t="s">
        <v>2600</v>
      </c>
      <c r="J46">
        <v>5</v>
      </c>
    </row>
    <row r="47" spans="1:10" x14ac:dyDescent="0.25">
      <c r="A47" t="s">
        <v>2481</v>
      </c>
      <c r="C47" t="s">
        <v>2481</v>
      </c>
      <c r="F47" t="s">
        <v>2738</v>
      </c>
      <c r="G47">
        <v>5</v>
      </c>
      <c r="I47" t="s">
        <v>2531</v>
      </c>
      <c r="J47">
        <v>5</v>
      </c>
    </row>
    <row r="48" spans="1:10" x14ac:dyDescent="0.25">
      <c r="A48" t="s">
        <v>2482</v>
      </c>
      <c r="C48" t="s">
        <v>2482</v>
      </c>
      <c r="F48" t="s">
        <v>2541</v>
      </c>
      <c r="G48">
        <v>5</v>
      </c>
      <c r="I48" t="s">
        <v>2621</v>
      </c>
      <c r="J48">
        <v>5</v>
      </c>
    </row>
    <row r="49" spans="1:10" x14ac:dyDescent="0.25">
      <c r="A49" t="s">
        <v>2483</v>
      </c>
      <c r="C49" t="s">
        <v>2483</v>
      </c>
      <c r="F49" t="s">
        <v>2650</v>
      </c>
      <c r="G49">
        <v>4</v>
      </c>
      <c r="I49" t="s">
        <v>2663</v>
      </c>
      <c r="J49">
        <v>5</v>
      </c>
    </row>
    <row r="50" spans="1:10" x14ac:dyDescent="0.25">
      <c r="A50" t="s">
        <v>2484</v>
      </c>
      <c r="C50" t="s">
        <v>2484</v>
      </c>
      <c r="F50" t="s">
        <v>2652</v>
      </c>
      <c r="G50">
        <v>4</v>
      </c>
      <c r="I50" t="s">
        <v>2755</v>
      </c>
      <c r="J50">
        <v>5</v>
      </c>
    </row>
    <row r="51" spans="1:10" x14ac:dyDescent="0.25">
      <c r="A51" t="s">
        <v>2485</v>
      </c>
      <c r="C51" t="s">
        <v>2485</v>
      </c>
      <c r="F51" t="s">
        <v>2495</v>
      </c>
      <c r="G51">
        <v>4</v>
      </c>
      <c r="I51" t="s">
        <v>2526</v>
      </c>
      <c r="J51">
        <v>5</v>
      </c>
    </row>
    <row r="52" spans="1:10" x14ac:dyDescent="0.25">
      <c r="A52" t="s">
        <v>2486</v>
      </c>
      <c r="C52" t="s">
        <v>2486</v>
      </c>
      <c r="F52" t="s">
        <v>2554</v>
      </c>
      <c r="G52">
        <v>4</v>
      </c>
      <c r="I52" t="s">
        <v>2759</v>
      </c>
      <c r="J52">
        <v>5</v>
      </c>
    </row>
    <row r="53" spans="1:10" x14ac:dyDescent="0.25">
      <c r="A53" t="s">
        <v>2486</v>
      </c>
      <c r="C53" t="s">
        <v>2486</v>
      </c>
      <c r="F53" t="s">
        <v>2500</v>
      </c>
      <c r="G53">
        <v>4</v>
      </c>
      <c r="I53" t="s">
        <v>2646</v>
      </c>
      <c r="J53">
        <v>5</v>
      </c>
    </row>
    <row r="54" spans="1:10" x14ac:dyDescent="0.25">
      <c r="A54" t="s">
        <v>2487</v>
      </c>
      <c r="C54" t="s">
        <v>2487</v>
      </c>
      <c r="F54" t="s">
        <v>3165</v>
      </c>
      <c r="G54">
        <v>4</v>
      </c>
      <c r="I54" t="s">
        <v>2739</v>
      </c>
      <c r="J54">
        <v>5</v>
      </c>
    </row>
    <row r="55" spans="1:10" x14ac:dyDescent="0.25">
      <c r="A55" t="s">
        <v>2488</v>
      </c>
      <c r="C55" t="s">
        <v>2488</v>
      </c>
      <c r="F55" t="s">
        <v>2483</v>
      </c>
      <c r="G55">
        <v>4</v>
      </c>
      <c r="I55" t="s">
        <v>2498</v>
      </c>
      <c r="J55">
        <v>5</v>
      </c>
    </row>
    <row r="56" spans="1:10" x14ac:dyDescent="0.25">
      <c r="A56" t="s">
        <v>2489</v>
      </c>
      <c r="C56" t="s">
        <v>2489</v>
      </c>
      <c r="F56" t="s">
        <v>2798</v>
      </c>
      <c r="G56">
        <v>4</v>
      </c>
      <c r="I56" t="s">
        <v>2738</v>
      </c>
      <c r="J56">
        <v>5</v>
      </c>
    </row>
    <row r="57" spans="1:10" x14ac:dyDescent="0.25">
      <c r="A57" t="s">
        <v>2490</v>
      </c>
      <c r="C57" t="s">
        <v>2490</v>
      </c>
      <c r="F57" t="s">
        <v>2582</v>
      </c>
      <c r="G57">
        <v>4</v>
      </c>
      <c r="I57" t="s">
        <v>3019</v>
      </c>
      <c r="J57">
        <v>5</v>
      </c>
    </row>
    <row r="58" spans="1:10" x14ac:dyDescent="0.25">
      <c r="A58" t="s">
        <v>2491</v>
      </c>
      <c r="C58" t="s">
        <v>2491</v>
      </c>
      <c r="F58" t="s">
        <v>2856</v>
      </c>
      <c r="G58">
        <v>4</v>
      </c>
      <c r="I58" t="s">
        <v>1432</v>
      </c>
      <c r="J58">
        <v>5</v>
      </c>
    </row>
    <row r="59" spans="1:10" x14ac:dyDescent="0.25">
      <c r="A59" t="s">
        <v>2492</v>
      </c>
      <c r="C59" t="s">
        <v>2492</v>
      </c>
      <c r="F59" t="s">
        <v>3120</v>
      </c>
      <c r="G59">
        <v>4</v>
      </c>
      <c r="I59" t="s">
        <v>2728</v>
      </c>
      <c r="J59">
        <v>5</v>
      </c>
    </row>
    <row r="60" spans="1:10" x14ac:dyDescent="0.25">
      <c r="A60" t="s">
        <v>2493</v>
      </c>
      <c r="C60" t="s">
        <v>2493</v>
      </c>
      <c r="F60" t="s">
        <v>2648</v>
      </c>
      <c r="G60">
        <v>4</v>
      </c>
      <c r="I60" t="s">
        <v>2639</v>
      </c>
      <c r="J60">
        <v>5</v>
      </c>
    </row>
    <row r="61" spans="1:10" x14ac:dyDescent="0.25">
      <c r="A61" t="s">
        <v>2494</v>
      </c>
      <c r="C61" t="s">
        <v>2494</v>
      </c>
      <c r="F61" t="s">
        <v>2703</v>
      </c>
      <c r="G61">
        <v>4</v>
      </c>
      <c r="I61" t="s">
        <v>2541</v>
      </c>
      <c r="J61">
        <v>5</v>
      </c>
    </row>
    <row r="62" spans="1:10" x14ac:dyDescent="0.25">
      <c r="A62" t="s">
        <v>2495</v>
      </c>
      <c r="C62" t="s">
        <v>2495</v>
      </c>
      <c r="F62" t="s">
        <v>2522</v>
      </c>
      <c r="G62">
        <v>4</v>
      </c>
      <c r="I62" t="s">
        <v>2650</v>
      </c>
      <c r="J62">
        <v>4</v>
      </c>
    </row>
    <row r="63" spans="1:10" x14ac:dyDescent="0.25">
      <c r="A63" t="s">
        <v>2496</v>
      </c>
      <c r="C63" t="s">
        <v>2496</v>
      </c>
      <c r="F63" t="s">
        <v>2498</v>
      </c>
      <c r="G63">
        <v>4</v>
      </c>
      <c r="I63" t="s">
        <v>2652</v>
      </c>
      <c r="J63">
        <v>4</v>
      </c>
    </row>
    <row r="64" spans="1:10" x14ac:dyDescent="0.25">
      <c r="A64" t="s">
        <v>2497</v>
      </c>
      <c r="C64" t="s">
        <v>2497</v>
      </c>
      <c r="F64" t="s">
        <v>2516</v>
      </c>
      <c r="G64">
        <v>4</v>
      </c>
      <c r="I64" t="s">
        <v>1401</v>
      </c>
      <c r="J64">
        <v>4</v>
      </c>
    </row>
    <row r="65" spans="1:10" x14ac:dyDescent="0.25">
      <c r="A65" t="s">
        <v>2498</v>
      </c>
      <c r="C65" t="s">
        <v>2498</v>
      </c>
      <c r="F65" t="s">
        <v>2517</v>
      </c>
      <c r="G65">
        <v>4</v>
      </c>
      <c r="I65" t="s">
        <v>2495</v>
      </c>
      <c r="J65">
        <v>4</v>
      </c>
    </row>
    <row r="66" spans="1:10" x14ac:dyDescent="0.25">
      <c r="A66" t="s">
        <v>2490</v>
      </c>
      <c r="C66" t="s">
        <v>2490</v>
      </c>
      <c r="F66" t="s">
        <v>2594</v>
      </c>
      <c r="G66">
        <v>4</v>
      </c>
      <c r="I66" t="s">
        <v>2554</v>
      </c>
      <c r="J66">
        <v>4</v>
      </c>
    </row>
    <row r="67" spans="1:10" x14ac:dyDescent="0.25">
      <c r="A67" t="s">
        <v>2490</v>
      </c>
      <c r="C67" t="s">
        <v>2490</v>
      </c>
      <c r="F67" t="s">
        <v>2757</v>
      </c>
      <c r="G67">
        <v>4</v>
      </c>
      <c r="I67" t="s">
        <v>3284</v>
      </c>
      <c r="J67">
        <v>4</v>
      </c>
    </row>
    <row r="68" spans="1:10" x14ac:dyDescent="0.25">
      <c r="A68" t="s">
        <v>2498</v>
      </c>
      <c r="C68" t="s">
        <v>2498</v>
      </c>
      <c r="F68" t="s">
        <v>3019</v>
      </c>
      <c r="G68">
        <v>4</v>
      </c>
      <c r="I68" t="s">
        <v>2500</v>
      </c>
      <c r="J68">
        <v>4</v>
      </c>
    </row>
    <row r="69" spans="1:10" x14ac:dyDescent="0.25">
      <c r="A69" t="s">
        <v>812</v>
      </c>
      <c r="C69" t="s">
        <v>812</v>
      </c>
      <c r="F69" t="s">
        <v>2573</v>
      </c>
      <c r="G69">
        <v>4</v>
      </c>
      <c r="I69" t="s">
        <v>2633</v>
      </c>
      <c r="J69">
        <v>4</v>
      </c>
    </row>
    <row r="70" spans="1:10" x14ac:dyDescent="0.25">
      <c r="A70" t="s">
        <v>812</v>
      </c>
      <c r="C70" t="s">
        <v>812</v>
      </c>
      <c r="F70" t="s">
        <v>2638</v>
      </c>
      <c r="G70">
        <v>4</v>
      </c>
      <c r="I70" t="s">
        <v>2811</v>
      </c>
      <c r="J70">
        <v>4</v>
      </c>
    </row>
    <row r="71" spans="1:10" x14ac:dyDescent="0.25">
      <c r="A71" t="s">
        <v>812</v>
      </c>
      <c r="C71" t="s">
        <v>812</v>
      </c>
      <c r="F71" t="s">
        <v>2486</v>
      </c>
      <c r="G71">
        <v>4</v>
      </c>
      <c r="I71" t="s">
        <v>2483</v>
      </c>
      <c r="J71">
        <v>4</v>
      </c>
    </row>
    <row r="72" spans="1:10" x14ac:dyDescent="0.25">
      <c r="A72" t="s">
        <v>1527</v>
      </c>
      <c r="C72" t="s">
        <v>1527</v>
      </c>
      <c r="F72" t="s">
        <v>2728</v>
      </c>
      <c r="G72">
        <v>4</v>
      </c>
      <c r="I72" t="s">
        <v>2798</v>
      </c>
      <c r="J72">
        <v>4</v>
      </c>
    </row>
    <row r="73" spans="1:10" x14ac:dyDescent="0.25">
      <c r="A73" t="s">
        <v>2499</v>
      </c>
      <c r="C73" t="s">
        <v>2499</v>
      </c>
      <c r="F73" t="s">
        <v>2730</v>
      </c>
      <c r="G73">
        <v>4</v>
      </c>
      <c r="I73" t="s">
        <v>2856</v>
      </c>
      <c r="J73">
        <v>4</v>
      </c>
    </row>
    <row r="74" spans="1:10" x14ac:dyDescent="0.25">
      <c r="A74" t="s">
        <v>2500</v>
      </c>
      <c r="C74" t="s">
        <v>2500</v>
      </c>
      <c r="F74" t="s">
        <v>2765</v>
      </c>
      <c r="G74">
        <v>3</v>
      </c>
      <c r="I74" t="s">
        <v>3120</v>
      </c>
      <c r="J74">
        <v>4</v>
      </c>
    </row>
    <row r="75" spans="1:10" x14ac:dyDescent="0.25">
      <c r="A75" t="s">
        <v>2501</v>
      </c>
      <c r="C75" t="s">
        <v>2501</v>
      </c>
      <c r="F75" t="s">
        <v>2530</v>
      </c>
      <c r="G75">
        <v>3</v>
      </c>
      <c r="I75" t="s">
        <v>2648</v>
      </c>
      <c r="J75">
        <v>4</v>
      </c>
    </row>
    <row r="76" spans="1:10" x14ac:dyDescent="0.25">
      <c r="A76" t="s">
        <v>2502</v>
      </c>
      <c r="C76" t="s">
        <v>2502</v>
      </c>
      <c r="F76" t="s">
        <v>3071</v>
      </c>
      <c r="G76">
        <v>3</v>
      </c>
      <c r="I76" t="s">
        <v>2703</v>
      </c>
      <c r="J76">
        <v>4</v>
      </c>
    </row>
    <row r="77" spans="1:10" x14ac:dyDescent="0.25">
      <c r="A77" t="s">
        <v>2490</v>
      </c>
      <c r="C77" t="s">
        <v>2490</v>
      </c>
      <c r="F77" t="s">
        <v>2552</v>
      </c>
      <c r="G77">
        <v>3</v>
      </c>
      <c r="I77" t="s">
        <v>2522</v>
      </c>
      <c r="J77">
        <v>4</v>
      </c>
    </row>
    <row r="78" spans="1:10" x14ac:dyDescent="0.25">
      <c r="A78" t="s">
        <v>2503</v>
      </c>
      <c r="C78" t="s">
        <v>2503</v>
      </c>
      <c r="F78" t="s">
        <v>2504</v>
      </c>
      <c r="G78">
        <v>3</v>
      </c>
      <c r="I78" t="s">
        <v>3068</v>
      </c>
      <c r="J78">
        <v>4</v>
      </c>
    </row>
    <row r="79" spans="1:10" x14ac:dyDescent="0.25">
      <c r="A79" t="s">
        <v>2504</v>
      </c>
      <c r="C79" t="s">
        <v>2504</v>
      </c>
      <c r="F79" t="s">
        <v>2569</v>
      </c>
      <c r="G79">
        <v>3</v>
      </c>
      <c r="I79" t="s">
        <v>2516</v>
      </c>
      <c r="J79">
        <v>4</v>
      </c>
    </row>
    <row r="80" spans="1:10" x14ac:dyDescent="0.25">
      <c r="A80" t="s">
        <v>2505</v>
      </c>
      <c r="C80" t="s">
        <v>2505</v>
      </c>
      <c r="F80" t="s">
        <v>2805</v>
      </c>
      <c r="G80">
        <v>3</v>
      </c>
      <c r="I80" t="s">
        <v>3361</v>
      </c>
      <c r="J80">
        <v>4</v>
      </c>
    </row>
    <row r="81" spans="1:10" x14ac:dyDescent="0.25">
      <c r="A81" t="s">
        <v>2506</v>
      </c>
      <c r="C81" t="s">
        <v>2506</v>
      </c>
      <c r="F81" t="s">
        <v>3006</v>
      </c>
      <c r="G81">
        <v>3</v>
      </c>
      <c r="I81" t="s">
        <v>2517</v>
      </c>
      <c r="J81">
        <v>4</v>
      </c>
    </row>
    <row r="82" spans="1:10" x14ac:dyDescent="0.25">
      <c r="A82" t="s">
        <v>2507</v>
      </c>
      <c r="C82" t="s">
        <v>2507</v>
      </c>
      <c r="F82" t="s">
        <v>2514</v>
      </c>
      <c r="G82">
        <v>3</v>
      </c>
      <c r="I82" t="s">
        <v>2781</v>
      </c>
      <c r="J82">
        <v>4</v>
      </c>
    </row>
    <row r="83" spans="1:10" x14ac:dyDescent="0.25">
      <c r="A83" t="s">
        <v>2507</v>
      </c>
      <c r="C83" t="s">
        <v>2507</v>
      </c>
      <c r="F83" t="s">
        <v>2633</v>
      </c>
      <c r="G83">
        <v>3</v>
      </c>
      <c r="I83" t="s">
        <v>2594</v>
      </c>
      <c r="J83">
        <v>4</v>
      </c>
    </row>
    <row r="84" spans="1:10" x14ac:dyDescent="0.25">
      <c r="A84" t="s">
        <v>2507</v>
      </c>
      <c r="C84" t="s">
        <v>2507</v>
      </c>
      <c r="F84" t="s">
        <v>2811</v>
      </c>
      <c r="G84">
        <v>3</v>
      </c>
      <c r="I84" t="s">
        <v>2852</v>
      </c>
      <c r="J84">
        <v>4</v>
      </c>
    </row>
    <row r="85" spans="1:10" x14ac:dyDescent="0.25">
      <c r="A85" t="s">
        <v>2504</v>
      </c>
      <c r="C85" t="s">
        <v>2504</v>
      </c>
      <c r="F85" t="s">
        <v>2773</v>
      </c>
      <c r="G85">
        <v>3</v>
      </c>
      <c r="I85" t="s">
        <v>2510</v>
      </c>
      <c r="J85">
        <v>4</v>
      </c>
    </row>
    <row r="86" spans="1:10" x14ac:dyDescent="0.25">
      <c r="A86" t="s">
        <v>2508</v>
      </c>
      <c r="C86" t="s">
        <v>2508</v>
      </c>
      <c r="F86" t="s">
        <v>2841</v>
      </c>
      <c r="G86">
        <v>3</v>
      </c>
      <c r="I86" t="s">
        <v>3016</v>
      </c>
      <c r="J86">
        <v>4</v>
      </c>
    </row>
    <row r="87" spans="1:10" x14ac:dyDescent="0.25">
      <c r="A87" t="s">
        <v>2509</v>
      </c>
      <c r="C87" t="s">
        <v>2509</v>
      </c>
      <c r="F87" t="s">
        <v>2590</v>
      </c>
      <c r="G87">
        <v>3</v>
      </c>
      <c r="I87" t="s">
        <v>2757</v>
      </c>
      <c r="J87">
        <v>4</v>
      </c>
    </row>
    <row r="88" spans="1:10" x14ac:dyDescent="0.25">
      <c r="A88" t="s">
        <v>2510</v>
      </c>
      <c r="C88" t="s">
        <v>2510</v>
      </c>
      <c r="F88" t="s">
        <v>2741</v>
      </c>
      <c r="G88">
        <v>3</v>
      </c>
      <c r="I88" t="s">
        <v>2573</v>
      </c>
      <c r="J88">
        <v>4</v>
      </c>
    </row>
    <row r="89" spans="1:10" x14ac:dyDescent="0.25">
      <c r="A89" t="s">
        <v>2511</v>
      </c>
      <c r="C89" t="s">
        <v>2511</v>
      </c>
      <c r="F89" t="s">
        <v>2640</v>
      </c>
      <c r="G89">
        <v>3</v>
      </c>
      <c r="I89" t="s">
        <v>2486</v>
      </c>
      <c r="J89">
        <v>4</v>
      </c>
    </row>
    <row r="90" spans="1:10" x14ac:dyDescent="0.25">
      <c r="A90" t="s">
        <v>2512</v>
      </c>
      <c r="C90" t="s">
        <v>2512</v>
      </c>
      <c r="F90" t="s">
        <v>2719</v>
      </c>
      <c r="G90">
        <v>3</v>
      </c>
      <c r="I90" t="s">
        <v>3313</v>
      </c>
      <c r="J90">
        <v>3</v>
      </c>
    </row>
    <row r="91" spans="1:10" x14ac:dyDescent="0.25">
      <c r="A91" t="s">
        <v>2511</v>
      </c>
      <c r="C91" t="s">
        <v>2511</v>
      </c>
      <c r="F91" t="s">
        <v>2815</v>
      </c>
      <c r="G91">
        <v>3</v>
      </c>
      <c r="I91" t="s">
        <v>2765</v>
      </c>
      <c r="J91">
        <v>3</v>
      </c>
    </row>
    <row r="92" spans="1:10" x14ac:dyDescent="0.25">
      <c r="A92" t="s">
        <v>2513</v>
      </c>
      <c r="C92" t="s">
        <v>2513</v>
      </c>
      <c r="F92" t="s">
        <v>2699</v>
      </c>
      <c r="G92">
        <v>3</v>
      </c>
      <c r="I92" t="s">
        <v>2530</v>
      </c>
      <c r="J92">
        <v>3</v>
      </c>
    </row>
    <row r="93" spans="1:10" x14ac:dyDescent="0.25">
      <c r="A93" t="s">
        <v>2514</v>
      </c>
      <c r="C93" t="s">
        <v>2514</v>
      </c>
      <c r="F93" t="s">
        <v>2614</v>
      </c>
      <c r="G93">
        <v>3</v>
      </c>
      <c r="I93" t="s">
        <v>3206</v>
      </c>
      <c r="J93">
        <v>3</v>
      </c>
    </row>
    <row r="94" spans="1:10" x14ac:dyDescent="0.25">
      <c r="A94" t="s">
        <v>2515</v>
      </c>
      <c r="C94" t="s">
        <v>2515</v>
      </c>
      <c r="F94" t="s">
        <v>2642</v>
      </c>
      <c r="G94">
        <v>3</v>
      </c>
      <c r="I94" t="s">
        <v>2552</v>
      </c>
      <c r="J94">
        <v>3</v>
      </c>
    </row>
    <row r="95" spans="1:10" x14ac:dyDescent="0.25">
      <c r="A95" t="s">
        <v>2516</v>
      </c>
      <c r="C95" t="s">
        <v>2516</v>
      </c>
      <c r="F95" t="s">
        <v>2456</v>
      </c>
      <c r="G95">
        <v>3</v>
      </c>
      <c r="I95" t="s">
        <v>2569</v>
      </c>
      <c r="J95">
        <v>3</v>
      </c>
    </row>
    <row r="96" spans="1:10" x14ac:dyDescent="0.25">
      <c r="A96" t="s">
        <v>2517</v>
      </c>
      <c r="C96" t="s">
        <v>2517</v>
      </c>
      <c r="F96" t="s">
        <v>2818</v>
      </c>
      <c r="G96">
        <v>3</v>
      </c>
      <c r="I96" t="s">
        <v>3253</v>
      </c>
      <c r="J96">
        <v>3</v>
      </c>
    </row>
    <row r="97" spans="1:10" x14ac:dyDescent="0.25">
      <c r="A97" t="s">
        <v>2518</v>
      </c>
      <c r="C97" t="s">
        <v>2518</v>
      </c>
      <c r="F97" t="s">
        <v>2796</v>
      </c>
      <c r="G97">
        <v>3</v>
      </c>
      <c r="I97" t="s">
        <v>2805</v>
      </c>
      <c r="J97">
        <v>3</v>
      </c>
    </row>
    <row r="98" spans="1:10" x14ac:dyDescent="0.25">
      <c r="A98" t="s">
        <v>2519</v>
      </c>
      <c r="C98" t="s">
        <v>2519</v>
      </c>
      <c r="F98" t="s">
        <v>2783</v>
      </c>
      <c r="G98">
        <v>3</v>
      </c>
      <c r="I98" t="s">
        <v>3006</v>
      </c>
      <c r="J98">
        <v>3</v>
      </c>
    </row>
    <row r="99" spans="1:10" x14ac:dyDescent="0.25">
      <c r="A99" t="s">
        <v>2520</v>
      </c>
      <c r="C99" t="s">
        <v>2520</v>
      </c>
      <c r="F99" t="s">
        <v>2460</v>
      </c>
      <c r="G99">
        <v>3</v>
      </c>
      <c r="I99" t="s">
        <v>2514</v>
      </c>
      <c r="J99">
        <v>3</v>
      </c>
    </row>
    <row r="100" spans="1:10" x14ac:dyDescent="0.25">
      <c r="A100" t="s">
        <v>2521</v>
      </c>
      <c r="C100" t="s">
        <v>2521</v>
      </c>
      <c r="F100" t="s">
        <v>2734</v>
      </c>
      <c r="G100">
        <v>3</v>
      </c>
      <c r="I100" t="s">
        <v>2773</v>
      </c>
      <c r="J100">
        <v>3</v>
      </c>
    </row>
    <row r="101" spans="1:10" x14ac:dyDescent="0.25">
      <c r="A101" t="s">
        <v>2522</v>
      </c>
      <c r="C101" t="s">
        <v>2522</v>
      </c>
      <c r="F101" t="s">
        <v>3231</v>
      </c>
      <c r="G101">
        <v>3</v>
      </c>
      <c r="I101" t="s">
        <v>2733</v>
      </c>
      <c r="J101">
        <v>3</v>
      </c>
    </row>
    <row r="102" spans="1:10" x14ac:dyDescent="0.25">
      <c r="A102" t="s">
        <v>2523</v>
      </c>
      <c r="C102" t="s">
        <v>2523</v>
      </c>
      <c r="F102" t="s">
        <v>2823</v>
      </c>
      <c r="G102">
        <v>3</v>
      </c>
      <c r="I102" t="s">
        <v>2841</v>
      </c>
      <c r="J102">
        <v>3</v>
      </c>
    </row>
    <row r="103" spans="1:10" x14ac:dyDescent="0.25">
      <c r="A103" t="s">
        <v>2524</v>
      </c>
      <c r="C103" t="s">
        <v>2524</v>
      </c>
      <c r="F103" t="s">
        <v>2454</v>
      </c>
      <c r="G103">
        <v>3</v>
      </c>
      <c r="I103" t="s">
        <v>2590</v>
      </c>
      <c r="J103">
        <v>3</v>
      </c>
    </row>
    <row r="104" spans="1:10" x14ac:dyDescent="0.25">
      <c r="A104" t="s">
        <v>2525</v>
      </c>
      <c r="C104" t="s">
        <v>2525</v>
      </c>
      <c r="F104" t="s">
        <v>2667</v>
      </c>
      <c r="G104">
        <v>3</v>
      </c>
      <c r="I104" t="s">
        <v>3204</v>
      </c>
      <c r="J104">
        <v>3</v>
      </c>
    </row>
    <row r="105" spans="1:10" x14ac:dyDescent="0.25">
      <c r="A105" t="s">
        <v>2526</v>
      </c>
      <c r="C105" t="s">
        <v>2526</v>
      </c>
      <c r="F105" t="s">
        <v>2586</v>
      </c>
      <c r="G105">
        <v>3</v>
      </c>
      <c r="I105" t="s">
        <v>2741</v>
      </c>
      <c r="J105">
        <v>3</v>
      </c>
    </row>
    <row r="106" spans="1:10" x14ac:dyDescent="0.25">
      <c r="A106" t="s">
        <v>2527</v>
      </c>
      <c r="C106" t="s">
        <v>2527</v>
      </c>
      <c r="F106" t="s">
        <v>2562</v>
      </c>
      <c r="G106">
        <v>3</v>
      </c>
      <c r="I106" t="s">
        <v>2640</v>
      </c>
      <c r="J106">
        <v>3</v>
      </c>
    </row>
    <row r="107" spans="1:10" x14ac:dyDescent="0.25">
      <c r="A107" t="s">
        <v>2526</v>
      </c>
      <c r="C107" t="s">
        <v>2526</v>
      </c>
      <c r="F107" t="s">
        <v>3016</v>
      </c>
      <c r="G107">
        <v>3</v>
      </c>
      <c r="I107" t="s">
        <v>2719</v>
      </c>
      <c r="J107">
        <v>3</v>
      </c>
    </row>
    <row r="108" spans="1:10" x14ac:dyDescent="0.25">
      <c r="A108" t="s">
        <v>2528</v>
      </c>
      <c r="C108" t="s">
        <v>2528</v>
      </c>
      <c r="F108" t="s">
        <v>2682</v>
      </c>
      <c r="G108">
        <v>3</v>
      </c>
      <c r="I108" t="s">
        <v>2815</v>
      </c>
      <c r="J108">
        <v>3</v>
      </c>
    </row>
    <row r="109" spans="1:10" x14ac:dyDescent="0.25">
      <c r="A109" t="s">
        <v>2529</v>
      </c>
      <c r="C109" t="s">
        <v>2529</v>
      </c>
      <c r="F109" t="s">
        <v>2950</v>
      </c>
      <c r="G109">
        <v>3</v>
      </c>
      <c r="I109" t="s">
        <v>3330</v>
      </c>
      <c r="J109">
        <v>3</v>
      </c>
    </row>
    <row r="110" spans="1:10" x14ac:dyDescent="0.25">
      <c r="A110" t="s">
        <v>2530</v>
      </c>
      <c r="C110" t="s">
        <v>2530</v>
      </c>
      <c r="F110" t="s">
        <v>1457</v>
      </c>
      <c r="G110">
        <v>3</v>
      </c>
      <c r="I110" t="s">
        <v>2699</v>
      </c>
      <c r="J110">
        <v>3</v>
      </c>
    </row>
    <row r="111" spans="1:10" x14ac:dyDescent="0.25">
      <c r="A111" t="s">
        <v>2531</v>
      </c>
      <c r="C111" t="s">
        <v>2531</v>
      </c>
      <c r="F111" t="s">
        <v>2681</v>
      </c>
      <c r="G111">
        <v>3</v>
      </c>
      <c r="I111" t="s">
        <v>2614</v>
      </c>
      <c r="J111">
        <v>3</v>
      </c>
    </row>
    <row r="112" spans="1:10" x14ac:dyDescent="0.25">
      <c r="A112" t="s">
        <v>2532</v>
      </c>
      <c r="C112" t="s">
        <v>2532</v>
      </c>
      <c r="F112" t="s">
        <v>2853</v>
      </c>
      <c r="G112">
        <v>2</v>
      </c>
      <c r="I112" t="s">
        <v>2642</v>
      </c>
      <c r="J112">
        <v>3</v>
      </c>
    </row>
    <row r="113" spans="1:10" x14ac:dyDescent="0.25">
      <c r="A113" t="s">
        <v>2526</v>
      </c>
      <c r="C113" t="s">
        <v>2526</v>
      </c>
      <c r="F113" t="s">
        <v>2710</v>
      </c>
      <c r="G113">
        <v>2</v>
      </c>
      <c r="I113" t="s">
        <v>2456</v>
      </c>
      <c r="J113">
        <v>3</v>
      </c>
    </row>
    <row r="114" spans="1:10" x14ac:dyDescent="0.25">
      <c r="A114" t="s">
        <v>2533</v>
      </c>
      <c r="C114" t="s">
        <v>2533</v>
      </c>
      <c r="F114" t="s">
        <v>1401</v>
      </c>
      <c r="G114">
        <v>2</v>
      </c>
      <c r="I114" t="s">
        <v>3099</v>
      </c>
      <c r="J114">
        <v>3</v>
      </c>
    </row>
    <row r="115" spans="1:10" x14ac:dyDescent="0.25">
      <c r="A115" t="s">
        <v>2533</v>
      </c>
      <c r="C115" t="s">
        <v>2533</v>
      </c>
      <c r="F115" t="s">
        <v>2702</v>
      </c>
      <c r="G115">
        <v>2</v>
      </c>
      <c r="I115" t="s">
        <v>2818</v>
      </c>
      <c r="J115">
        <v>3</v>
      </c>
    </row>
    <row r="116" spans="1:10" x14ac:dyDescent="0.25">
      <c r="A116" t="s">
        <v>2534</v>
      </c>
      <c r="C116" t="s">
        <v>2534</v>
      </c>
      <c r="F116" t="s">
        <v>2620</v>
      </c>
      <c r="G116">
        <v>2</v>
      </c>
      <c r="I116" t="s">
        <v>2796</v>
      </c>
      <c r="J116">
        <v>3</v>
      </c>
    </row>
    <row r="117" spans="1:10" x14ac:dyDescent="0.25">
      <c r="A117" t="s">
        <v>2535</v>
      </c>
      <c r="C117" t="s">
        <v>2535</v>
      </c>
      <c r="F117" t="s">
        <v>2722</v>
      </c>
      <c r="G117">
        <v>2</v>
      </c>
      <c r="I117" t="s">
        <v>2783</v>
      </c>
      <c r="J117">
        <v>3</v>
      </c>
    </row>
    <row r="118" spans="1:10" x14ac:dyDescent="0.25">
      <c r="A118" t="s">
        <v>2536</v>
      </c>
      <c r="C118" t="s">
        <v>2536</v>
      </c>
      <c r="F118" t="s">
        <v>2492</v>
      </c>
      <c r="G118">
        <v>2</v>
      </c>
      <c r="I118" t="s">
        <v>3118</v>
      </c>
      <c r="J118">
        <v>3</v>
      </c>
    </row>
    <row r="119" spans="1:10" x14ac:dyDescent="0.25">
      <c r="A119" t="s">
        <v>2537</v>
      </c>
      <c r="C119" t="s">
        <v>2537</v>
      </c>
      <c r="F119" t="s">
        <v>2971</v>
      </c>
      <c r="G119">
        <v>2</v>
      </c>
      <c r="I119" t="s">
        <v>2460</v>
      </c>
      <c r="J119">
        <v>3</v>
      </c>
    </row>
    <row r="120" spans="1:10" x14ac:dyDescent="0.25">
      <c r="A120" t="s">
        <v>2538</v>
      </c>
      <c r="C120" t="s">
        <v>2538</v>
      </c>
      <c r="F120" t="s">
        <v>2929</v>
      </c>
      <c r="G120">
        <v>2</v>
      </c>
      <c r="I120" t="s">
        <v>2734</v>
      </c>
      <c r="J120">
        <v>3</v>
      </c>
    </row>
    <row r="121" spans="1:10" x14ac:dyDescent="0.25">
      <c r="A121" t="s">
        <v>2539</v>
      </c>
      <c r="C121" t="s">
        <v>2539</v>
      </c>
      <c r="F121" t="s">
        <v>2656</v>
      </c>
      <c r="G121">
        <v>2</v>
      </c>
      <c r="I121" t="s">
        <v>3231</v>
      </c>
      <c r="J121">
        <v>3</v>
      </c>
    </row>
    <row r="122" spans="1:10" x14ac:dyDescent="0.25">
      <c r="A122" t="s">
        <v>2540</v>
      </c>
      <c r="C122" t="s">
        <v>2540</v>
      </c>
      <c r="F122" t="s">
        <v>2587</v>
      </c>
      <c r="G122">
        <v>2</v>
      </c>
      <c r="I122" t="s">
        <v>2823</v>
      </c>
      <c r="J122">
        <v>3</v>
      </c>
    </row>
    <row r="123" spans="1:10" x14ac:dyDescent="0.25">
      <c r="A123" t="s">
        <v>2541</v>
      </c>
      <c r="C123" t="s">
        <v>2541</v>
      </c>
      <c r="F123" t="s">
        <v>2810</v>
      </c>
      <c r="G123">
        <v>2</v>
      </c>
      <c r="I123" t="s">
        <v>2575</v>
      </c>
      <c r="J123">
        <v>3</v>
      </c>
    </row>
    <row r="124" spans="1:10" x14ac:dyDescent="0.25">
      <c r="A124" t="s">
        <v>2542</v>
      </c>
      <c r="C124" t="s">
        <v>2542</v>
      </c>
      <c r="F124" t="s">
        <v>2519</v>
      </c>
      <c r="G124">
        <v>2</v>
      </c>
      <c r="I124" t="s">
        <v>2454</v>
      </c>
      <c r="J124">
        <v>3</v>
      </c>
    </row>
    <row r="125" spans="1:10" x14ac:dyDescent="0.25">
      <c r="A125" t="s">
        <v>2543</v>
      </c>
      <c r="C125" t="s">
        <v>2543</v>
      </c>
      <c r="F125" t="s">
        <v>2513</v>
      </c>
      <c r="G125">
        <v>2</v>
      </c>
      <c r="I125" t="s">
        <v>3362</v>
      </c>
      <c r="J125">
        <v>3</v>
      </c>
    </row>
    <row r="126" spans="1:10" x14ac:dyDescent="0.25">
      <c r="A126" t="s">
        <v>2541</v>
      </c>
      <c r="C126" t="s">
        <v>2541</v>
      </c>
      <c r="F126" t="s">
        <v>3239</v>
      </c>
      <c r="G126">
        <v>2</v>
      </c>
      <c r="I126" t="s">
        <v>2667</v>
      </c>
      <c r="J126">
        <v>3</v>
      </c>
    </row>
    <row r="127" spans="1:10" x14ac:dyDescent="0.25">
      <c r="A127" t="s">
        <v>2541</v>
      </c>
      <c r="C127" t="s">
        <v>2541</v>
      </c>
      <c r="F127" t="s">
        <v>2691</v>
      </c>
      <c r="G127">
        <v>2</v>
      </c>
      <c r="I127" t="s">
        <v>3344</v>
      </c>
      <c r="J127">
        <v>3</v>
      </c>
    </row>
    <row r="128" spans="1:10" x14ac:dyDescent="0.25">
      <c r="A128" t="s">
        <v>2544</v>
      </c>
      <c r="C128" t="s">
        <v>2544</v>
      </c>
      <c r="F128" t="s">
        <v>3290</v>
      </c>
      <c r="G128">
        <v>2</v>
      </c>
      <c r="I128" t="s">
        <v>2586</v>
      </c>
      <c r="J128">
        <v>3</v>
      </c>
    </row>
    <row r="129" spans="1:10" x14ac:dyDescent="0.25">
      <c r="A129" t="s">
        <v>2545</v>
      </c>
      <c r="C129" t="s">
        <v>2545</v>
      </c>
      <c r="F129" t="s">
        <v>2812</v>
      </c>
      <c r="G129">
        <v>2</v>
      </c>
      <c r="I129" t="s">
        <v>2562</v>
      </c>
      <c r="J129">
        <v>3</v>
      </c>
    </row>
    <row r="130" spans="1:10" x14ac:dyDescent="0.25">
      <c r="A130" t="s">
        <v>2546</v>
      </c>
      <c r="C130" t="s">
        <v>2546</v>
      </c>
      <c r="F130" t="s">
        <v>2733</v>
      </c>
      <c r="G130">
        <v>2</v>
      </c>
      <c r="I130" t="s">
        <v>3373</v>
      </c>
      <c r="J130">
        <v>3</v>
      </c>
    </row>
    <row r="131" spans="1:10" x14ac:dyDescent="0.25">
      <c r="A131" t="s">
        <v>2546</v>
      </c>
      <c r="C131" t="s">
        <v>2546</v>
      </c>
      <c r="F131" t="s">
        <v>2800</v>
      </c>
      <c r="G131">
        <v>2</v>
      </c>
      <c r="I131" t="s">
        <v>2849</v>
      </c>
      <c r="J131">
        <v>3</v>
      </c>
    </row>
    <row r="132" spans="1:10" x14ac:dyDescent="0.25">
      <c r="A132" t="s">
        <v>2476</v>
      </c>
      <c r="C132" t="s">
        <v>2476</v>
      </c>
      <c r="F132" t="s">
        <v>3244</v>
      </c>
      <c r="G132">
        <v>2</v>
      </c>
      <c r="I132" t="s">
        <v>3288</v>
      </c>
      <c r="J132">
        <v>3</v>
      </c>
    </row>
    <row r="133" spans="1:10" x14ac:dyDescent="0.25">
      <c r="A133" t="s">
        <v>2547</v>
      </c>
      <c r="C133" t="s">
        <v>2547</v>
      </c>
      <c r="F133" t="s">
        <v>2549</v>
      </c>
      <c r="G133">
        <v>2</v>
      </c>
      <c r="I133" t="s">
        <v>2682</v>
      </c>
      <c r="J133">
        <v>3</v>
      </c>
    </row>
    <row r="134" spans="1:10" x14ac:dyDescent="0.25">
      <c r="A134" t="s">
        <v>2476</v>
      </c>
      <c r="C134" t="s">
        <v>2476</v>
      </c>
      <c r="F134" t="s">
        <v>2601</v>
      </c>
      <c r="G134">
        <v>2</v>
      </c>
      <c r="I134" t="s">
        <v>3463</v>
      </c>
      <c r="J134">
        <v>3</v>
      </c>
    </row>
    <row r="135" spans="1:10" x14ac:dyDescent="0.25">
      <c r="A135" t="s">
        <v>2476</v>
      </c>
      <c r="C135" t="s">
        <v>2476</v>
      </c>
      <c r="F135" t="s">
        <v>3212</v>
      </c>
      <c r="G135">
        <v>2</v>
      </c>
      <c r="I135" t="s">
        <v>2550</v>
      </c>
      <c r="J135">
        <v>3</v>
      </c>
    </row>
    <row r="136" spans="1:10" x14ac:dyDescent="0.25">
      <c r="A136" t="s">
        <v>2548</v>
      </c>
      <c r="C136" t="s">
        <v>2548</v>
      </c>
      <c r="F136" t="s">
        <v>3166</v>
      </c>
      <c r="G136">
        <v>2</v>
      </c>
      <c r="I136" t="s">
        <v>2950</v>
      </c>
      <c r="J136">
        <v>3</v>
      </c>
    </row>
    <row r="137" spans="1:10" x14ac:dyDescent="0.25">
      <c r="A137" t="s">
        <v>2548</v>
      </c>
      <c r="C137" t="s">
        <v>2548</v>
      </c>
      <c r="F137" t="s">
        <v>2524</v>
      </c>
      <c r="G137">
        <v>2</v>
      </c>
      <c r="I137" t="s">
        <v>2501</v>
      </c>
      <c r="J137">
        <v>3</v>
      </c>
    </row>
    <row r="138" spans="1:10" x14ac:dyDescent="0.25">
      <c r="A138" t="s">
        <v>2479</v>
      </c>
      <c r="C138" t="s">
        <v>2479</v>
      </c>
      <c r="F138" t="s">
        <v>2596</v>
      </c>
      <c r="G138">
        <v>2</v>
      </c>
      <c r="I138" t="s">
        <v>2681</v>
      </c>
      <c r="J138">
        <v>3</v>
      </c>
    </row>
    <row r="139" spans="1:10" x14ac:dyDescent="0.25">
      <c r="A139" t="s">
        <v>2549</v>
      </c>
      <c r="C139" t="s">
        <v>2549</v>
      </c>
      <c r="F139" t="s">
        <v>2794</v>
      </c>
      <c r="G139">
        <v>2</v>
      </c>
      <c r="I139" t="s">
        <v>3448</v>
      </c>
      <c r="J139">
        <v>3</v>
      </c>
    </row>
    <row r="140" spans="1:10" x14ac:dyDescent="0.25">
      <c r="A140" t="s">
        <v>2549</v>
      </c>
      <c r="C140" t="s">
        <v>2549</v>
      </c>
      <c r="F140" t="s">
        <v>2525</v>
      </c>
      <c r="G140">
        <v>2</v>
      </c>
      <c r="I140" t="s">
        <v>3521</v>
      </c>
      <c r="J140">
        <v>2</v>
      </c>
    </row>
    <row r="141" spans="1:10" x14ac:dyDescent="0.25">
      <c r="A141" t="s">
        <v>2550</v>
      </c>
      <c r="C141" t="s">
        <v>2550</v>
      </c>
      <c r="F141" t="s">
        <v>2529</v>
      </c>
      <c r="G141">
        <v>2</v>
      </c>
      <c r="I141" t="s">
        <v>3202</v>
      </c>
      <c r="J141">
        <v>2</v>
      </c>
    </row>
    <row r="142" spans="1:10" x14ac:dyDescent="0.25">
      <c r="A142" t="s">
        <v>2551</v>
      </c>
      <c r="C142" t="s">
        <v>2551</v>
      </c>
      <c r="F142" t="s">
        <v>2480</v>
      </c>
      <c r="G142">
        <v>2</v>
      </c>
      <c r="I142" t="s">
        <v>3399</v>
      </c>
      <c r="J142">
        <v>2</v>
      </c>
    </row>
    <row r="143" spans="1:10" x14ac:dyDescent="0.25">
      <c r="A143" t="s">
        <v>2552</v>
      </c>
      <c r="C143" t="s">
        <v>2552</v>
      </c>
      <c r="F143" t="s">
        <v>2558</v>
      </c>
      <c r="G143">
        <v>2</v>
      </c>
      <c r="I143" t="s">
        <v>2853</v>
      </c>
      <c r="J143">
        <v>2</v>
      </c>
    </row>
    <row r="144" spans="1:10" x14ac:dyDescent="0.25">
      <c r="A144" t="s">
        <v>2553</v>
      </c>
      <c r="C144" t="s">
        <v>2553</v>
      </c>
      <c r="F144" t="s">
        <v>2934</v>
      </c>
      <c r="G144">
        <v>2</v>
      </c>
      <c r="I144" t="s">
        <v>2710</v>
      </c>
      <c r="J144">
        <v>2</v>
      </c>
    </row>
    <row r="145" spans="1:10" x14ac:dyDescent="0.25">
      <c r="A145" t="s">
        <v>2554</v>
      </c>
      <c r="C145" t="s">
        <v>2554</v>
      </c>
      <c r="F145" t="s">
        <v>2574</v>
      </c>
      <c r="G145">
        <v>2</v>
      </c>
      <c r="I145" t="s">
        <v>3310</v>
      </c>
      <c r="J145">
        <v>2</v>
      </c>
    </row>
    <row r="146" spans="1:10" x14ac:dyDescent="0.25">
      <c r="A146" t="s">
        <v>2555</v>
      </c>
      <c r="C146" t="s">
        <v>2555</v>
      </c>
      <c r="F146" t="s">
        <v>2832</v>
      </c>
      <c r="G146">
        <v>2</v>
      </c>
      <c r="I146" t="s">
        <v>3502</v>
      </c>
      <c r="J146">
        <v>2</v>
      </c>
    </row>
    <row r="147" spans="1:10" x14ac:dyDescent="0.25">
      <c r="A147" t="s">
        <v>2556</v>
      </c>
      <c r="C147" t="s">
        <v>2556</v>
      </c>
      <c r="F147" t="s">
        <v>2721</v>
      </c>
      <c r="G147">
        <v>2</v>
      </c>
      <c r="I147" t="s">
        <v>2702</v>
      </c>
      <c r="J147">
        <v>2</v>
      </c>
    </row>
    <row r="148" spans="1:10" x14ac:dyDescent="0.25">
      <c r="A148" t="s">
        <v>2547</v>
      </c>
      <c r="C148" t="s">
        <v>2547</v>
      </c>
      <c r="F148" t="s">
        <v>2704</v>
      </c>
      <c r="G148">
        <v>2</v>
      </c>
      <c r="I148" t="s">
        <v>2620</v>
      </c>
      <c r="J148">
        <v>2</v>
      </c>
    </row>
    <row r="149" spans="1:10" x14ac:dyDescent="0.25">
      <c r="A149" t="s">
        <v>2557</v>
      </c>
      <c r="C149" t="s">
        <v>2557</v>
      </c>
      <c r="F149" t="s">
        <v>2771</v>
      </c>
      <c r="G149">
        <v>2</v>
      </c>
      <c r="I149" t="s">
        <v>2722</v>
      </c>
      <c r="J149">
        <v>2</v>
      </c>
    </row>
    <row r="150" spans="1:10" x14ac:dyDescent="0.25">
      <c r="A150" t="s">
        <v>2558</v>
      </c>
      <c r="C150" t="s">
        <v>2558</v>
      </c>
      <c r="F150" t="s">
        <v>2979</v>
      </c>
      <c r="G150">
        <v>2</v>
      </c>
      <c r="I150" t="s">
        <v>3520</v>
      </c>
      <c r="J150">
        <v>2</v>
      </c>
    </row>
    <row r="151" spans="1:10" x14ac:dyDescent="0.25">
      <c r="A151" t="s">
        <v>2559</v>
      </c>
      <c r="C151" t="s">
        <v>2559</v>
      </c>
      <c r="F151" t="s">
        <v>2835</v>
      </c>
      <c r="G151">
        <v>2</v>
      </c>
      <c r="I151" t="s">
        <v>3522</v>
      </c>
      <c r="J151">
        <v>2</v>
      </c>
    </row>
    <row r="152" spans="1:10" x14ac:dyDescent="0.25">
      <c r="A152" t="s">
        <v>2560</v>
      </c>
      <c r="C152" t="s">
        <v>2560</v>
      </c>
      <c r="F152" t="s">
        <v>2613</v>
      </c>
      <c r="G152">
        <v>2</v>
      </c>
      <c r="I152" t="s">
        <v>2492</v>
      </c>
      <c r="J152">
        <v>2</v>
      </c>
    </row>
    <row r="153" spans="1:10" x14ac:dyDescent="0.25">
      <c r="A153" t="s">
        <v>2561</v>
      </c>
      <c r="C153" t="s">
        <v>2561</v>
      </c>
      <c r="F153" t="s">
        <v>2851</v>
      </c>
      <c r="G153">
        <v>2</v>
      </c>
      <c r="I153" t="s">
        <v>2971</v>
      </c>
      <c r="J153">
        <v>2</v>
      </c>
    </row>
    <row r="154" spans="1:10" x14ac:dyDescent="0.25">
      <c r="A154" t="s">
        <v>2562</v>
      </c>
      <c r="C154" t="s">
        <v>2562</v>
      </c>
      <c r="F154" t="s">
        <v>2763</v>
      </c>
      <c r="G154">
        <v>2</v>
      </c>
      <c r="I154" t="s">
        <v>2929</v>
      </c>
      <c r="J154">
        <v>2</v>
      </c>
    </row>
    <row r="155" spans="1:10" x14ac:dyDescent="0.25">
      <c r="A155" t="s">
        <v>2563</v>
      </c>
      <c r="C155" t="s">
        <v>2563</v>
      </c>
      <c r="F155" t="s">
        <v>2692</v>
      </c>
      <c r="G155">
        <v>2</v>
      </c>
      <c r="I155" t="s">
        <v>3345</v>
      </c>
      <c r="J155">
        <v>2</v>
      </c>
    </row>
    <row r="156" spans="1:10" x14ac:dyDescent="0.25">
      <c r="A156" t="s">
        <v>2564</v>
      </c>
      <c r="C156" t="s">
        <v>2564</v>
      </c>
      <c r="F156" t="s">
        <v>3007</v>
      </c>
      <c r="G156">
        <v>2</v>
      </c>
      <c r="I156" t="s">
        <v>2656</v>
      </c>
      <c r="J156">
        <v>2</v>
      </c>
    </row>
    <row r="157" spans="1:10" x14ac:dyDescent="0.25">
      <c r="A157" t="s">
        <v>2562</v>
      </c>
      <c r="C157" t="s">
        <v>2562</v>
      </c>
      <c r="F157" t="s">
        <v>2834</v>
      </c>
      <c r="G157">
        <v>2</v>
      </c>
      <c r="I157" t="s">
        <v>2587</v>
      </c>
      <c r="J157">
        <v>2</v>
      </c>
    </row>
    <row r="158" spans="1:10" x14ac:dyDescent="0.25">
      <c r="A158" t="s">
        <v>2565</v>
      </c>
      <c r="C158" t="s">
        <v>2565</v>
      </c>
      <c r="F158" t="s">
        <v>2622</v>
      </c>
      <c r="G158">
        <v>2</v>
      </c>
      <c r="I158" t="s">
        <v>2810</v>
      </c>
      <c r="J158">
        <v>2</v>
      </c>
    </row>
    <row r="159" spans="1:10" x14ac:dyDescent="0.25">
      <c r="A159" t="s">
        <v>2566</v>
      </c>
      <c r="C159" t="s">
        <v>2566</v>
      </c>
      <c r="F159" t="s">
        <v>2735</v>
      </c>
      <c r="G159">
        <v>2</v>
      </c>
      <c r="I159" t="s">
        <v>2519</v>
      </c>
      <c r="J159">
        <v>2</v>
      </c>
    </row>
    <row r="160" spans="1:10" x14ac:dyDescent="0.25">
      <c r="A160" t="s">
        <v>2567</v>
      </c>
      <c r="C160" t="s">
        <v>2567</v>
      </c>
      <c r="F160" t="s">
        <v>2807</v>
      </c>
      <c r="G160">
        <v>2</v>
      </c>
      <c r="I160" t="s">
        <v>2513</v>
      </c>
      <c r="J160">
        <v>2</v>
      </c>
    </row>
    <row r="161" spans="1:10" x14ac:dyDescent="0.25">
      <c r="A161" t="s">
        <v>2490</v>
      </c>
      <c r="C161" t="s">
        <v>2490</v>
      </c>
      <c r="F161" t="s">
        <v>2485</v>
      </c>
      <c r="G161">
        <v>2</v>
      </c>
      <c r="I161" t="s">
        <v>3088</v>
      </c>
      <c r="J161">
        <v>2</v>
      </c>
    </row>
    <row r="162" spans="1:10" x14ac:dyDescent="0.25">
      <c r="A162" t="s">
        <v>2568</v>
      </c>
      <c r="C162" t="s">
        <v>2568</v>
      </c>
      <c r="F162" t="s">
        <v>3285</v>
      </c>
      <c r="G162">
        <v>2</v>
      </c>
      <c r="I162" t="s">
        <v>3161</v>
      </c>
      <c r="J162">
        <v>2</v>
      </c>
    </row>
    <row r="163" spans="1:10" x14ac:dyDescent="0.25">
      <c r="A163" t="s">
        <v>2569</v>
      </c>
      <c r="C163" t="s">
        <v>2569</v>
      </c>
      <c r="F163" t="s">
        <v>3070</v>
      </c>
      <c r="G163">
        <v>2</v>
      </c>
      <c r="I163" t="s">
        <v>2737</v>
      </c>
      <c r="J163">
        <v>2</v>
      </c>
    </row>
    <row r="164" spans="1:10" x14ac:dyDescent="0.25">
      <c r="A164" t="s">
        <v>2569</v>
      </c>
      <c r="C164" t="s">
        <v>2569</v>
      </c>
      <c r="F164" t="s">
        <v>2858</v>
      </c>
      <c r="G164">
        <v>2</v>
      </c>
      <c r="I164" t="s">
        <v>3493</v>
      </c>
      <c r="J164">
        <v>2</v>
      </c>
    </row>
    <row r="165" spans="1:10" x14ac:dyDescent="0.25">
      <c r="A165" t="s">
        <v>2570</v>
      </c>
      <c r="C165" t="s">
        <v>2570</v>
      </c>
      <c r="F165" t="s">
        <v>2626</v>
      </c>
      <c r="G165">
        <v>2</v>
      </c>
      <c r="I165" t="s">
        <v>3239</v>
      </c>
      <c r="J165">
        <v>2</v>
      </c>
    </row>
    <row r="166" spans="1:10" x14ac:dyDescent="0.25">
      <c r="A166" t="s">
        <v>2571</v>
      </c>
      <c r="C166" t="s">
        <v>2571</v>
      </c>
      <c r="F166" t="s">
        <v>3296</v>
      </c>
      <c r="G166">
        <v>2</v>
      </c>
      <c r="I166" t="s">
        <v>2691</v>
      </c>
      <c r="J166">
        <v>2</v>
      </c>
    </row>
    <row r="167" spans="1:10" x14ac:dyDescent="0.25">
      <c r="A167" t="s">
        <v>2571</v>
      </c>
      <c r="C167" t="s">
        <v>2571</v>
      </c>
      <c r="F167" t="s">
        <v>2668</v>
      </c>
      <c r="G167">
        <v>2</v>
      </c>
      <c r="I167" t="s">
        <v>3290</v>
      </c>
      <c r="J167">
        <v>2</v>
      </c>
    </row>
    <row r="168" spans="1:10" x14ac:dyDescent="0.25">
      <c r="A168" t="s">
        <v>2571</v>
      </c>
      <c r="C168" t="s">
        <v>2571</v>
      </c>
      <c r="F168" t="s">
        <v>2795</v>
      </c>
      <c r="G168">
        <v>2</v>
      </c>
      <c r="I168" t="s">
        <v>2812</v>
      </c>
      <c r="J168">
        <v>2</v>
      </c>
    </row>
    <row r="169" spans="1:10" x14ac:dyDescent="0.25">
      <c r="A169" t="s">
        <v>2572</v>
      </c>
      <c r="C169" t="s">
        <v>2572</v>
      </c>
      <c r="F169" t="s">
        <v>2471</v>
      </c>
      <c r="G169">
        <v>2</v>
      </c>
      <c r="I169" t="s">
        <v>1440</v>
      </c>
      <c r="J169">
        <v>2</v>
      </c>
    </row>
    <row r="170" spans="1:10" x14ac:dyDescent="0.25">
      <c r="A170" t="s">
        <v>2573</v>
      </c>
      <c r="C170" t="s">
        <v>2573</v>
      </c>
      <c r="F170" t="s">
        <v>2761</v>
      </c>
      <c r="G170">
        <v>2</v>
      </c>
      <c r="I170" t="s">
        <v>2800</v>
      </c>
      <c r="J170">
        <v>2</v>
      </c>
    </row>
    <row r="171" spans="1:10" x14ac:dyDescent="0.25">
      <c r="A171" t="s">
        <v>2574</v>
      </c>
      <c r="C171" t="s">
        <v>2574</v>
      </c>
      <c r="F171" t="s">
        <v>3099</v>
      </c>
      <c r="G171">
        <v>2</v>
      </c>
      <c r="I171" t="s">
        <v>3244</v>
      </c>
      <c r="J171">
        <v>2</v>
      </c>
    </row>
    <row r="172" spans="1:10" x14ac:dyDescent="0.25">
      <c r="A172" t="s">
        <v>2575</v>
      </c>
      <c r="C172" t="s">
        <v>2575</v>
      </c>
      <c r="F172" t="s">
        <v>3000</v>
      </c>
      <c r="G172">
        <v>2</v>
      </c>
      <c r="I172" t="s">
        <v>2549</v>
      </c>
      <c r="J172">
        <v>2</v>
      </c>
    </row>
    <row r="173" spans="1:10" x14ac:dyDescent="0.25">
      <c r="A173" t="s">
        <v>2576</v>
      </c>
      <c r="C173" t="s">
        <v>2576</v>
      </c>
      <c r="F173" t="s">
        <v>2611</v>
      </c>
      <c r="G173">
        <v>2</v>
      </c>
      <c r="I173" t="s">
        <v>2601</v>
      </c>
      <c r="J173">
        <v>2</v>
      </c>
    </row>
    <row r="174" spans="1:10" x14ac:dyDescent="0.25">
      <c r="A174" t="s">
        <v>2577</v>
      </c>
      <c r="C174" t="s">
        <v>2577</v>
      </c>
      <c r="F174" t="s">
        <v>2637</v>
      </c>
      <c r="G174">
        <v>2</v>
      </c>
      <c r="I174" t="s">
        <v>3212</v>
      </c>
      <c r="J174">
        <v>2</v>
      </c>
    </row>
    <row r="175" spans="1:10" x14ac:dyDescent="0.25">
      <c r="A175" t="s">
        <v>2578</v>
      </c>
      <c r="C175" t="s">
        <v>2578</v>
      </c>
      <c r="F175" t="s">
        <v>2854</v>
      </c>
      <c r="G175">
        <v>2</v>
      </c>
      <c r="I175" t="s">
        <v>3166</v>
      </c>
      <c r="J175">
        <v>2</v>
      </c>
    </row>
    <row r="176" spans="1:10" x14ac:dyDescent="0.25">
      <c r="A176" t="s">
        <v>2503</v>
      </c>
      <c r="C176" t="s">
        <v>2503</v>
      </c>
      <c r="F176" t="s">
        <v>3118</v>
      </c>
      <c r="G176">
        <v>2</v>
      </c>
      <c r="I176" t="s">
        <v>3354</v>
      </c>
      <c r="J176">
        <v>2</v>
      </c>
    </row>
    <row r="177" spans="1:10" x14ac:dyDescent="0.25">
      <c r="A177" t="s">
        <v>2579</v>
      </c>
      <c r="C177" t="s">
        <v>2579</v>
      </c>
      <c r="F177" t="s">
        <v>2651</v>
      </c>
      <c r="G177">
        <v>2</v>
      </c>
      <c r="I177" t="s">
        <v>2686</v>
      </c>
      <c r="J177">
        <v>2</v>
      </c>
    </row>
    <row r="178" spans="1:10" x14ac:dyDescent="0.25">
      <c r="A178" t="s">
        <v>2580</v>
      </c>
      <c r="C178" t="s">
        <v>2580</v>
      </c>
      <c r="F178" t="s">
        <v>2762</v>
      </c>
      <c r="G178">
        <v>2</v>
      </c>
      <c r="I178" t="s">
        <v>3249</v>
      </c>
      <c r="J178">
        <v>2</v>
      </c>
    </row>
    <row r="179" spans="1:10" x14ac:dyDescent="0.25">
      <c r="A179" t="s">
        <v>2578</v>
      </c>
      <c r="C179" t="s">
        <v>2578</v>
      </c>
      <c r="F179" t="s">
        <v>2464</v>
      </c>
      <c r="G179">
        <v>2</v>
      </c>
      <c r="I179" t="s">
        <v>2524</v>
      </c>
      <c r="J179">
        <v>2</v>
      </c>
    </row>
    <row r="180" spans="1:10" x14ac:dyDescent="0.25">
      <c r="A180" t="s">
        <v>2581</v>
      </c>
      <c r="C180" t="s">
        <v>2581</v>
      </c>
      <c r="F180" t="s">
        <v>2797</v>
      </c>
      <c r="G180">
        <v>2</v>
      </c>
      <c r="I180" t="s">
        <v>2596</v>
      </c>
      <c r="J180">
        <v>2</v>
      </c>
    </row>
    <row r="181" spans="1:10" x14ac:dyDescent="0.25">
      <c r="A181" t="s">
        <v>2582</v>
      </c>
      <c r="C181" t="s">
        <v>2582</v>
      </c>
      <c r="F181" t="s">
        <v>2450</v>
      </c>
      <c r="G181">
        <v>2</v>
      </c>
      <c r="I181" t="s">
        <v>2794</v>
      </c>
      <c r="J181">
        <v>2</v>
      </c>
    </row>
    <row r="182" spans="1:10" x14ac:dyDescent="0.25">
      <c r="A182" t="s">
        <v>2583</v>
      </c>
      <c r="C182" t="s">
        <v>2583</v>
      </c>
      <c r="F182" t="s">
        <v>2754</v>
      </c>
      <c r="G182">
        <v>2</v>
      </c>
      <c r="I182" t="s">
        <v>3352</v>
      </c>
      <c r="J182">
        <v>2</v>
      </c>
    </row>
    <row r="183" spans="1:10" x14ac:dyDescent="0.25">
      <c r="A183" t="s">
        <v>2511</v>
      </c>
      <c r="C183" t="s">
        <v>2511</v>
      </c>
      <c r="F183" t="s">
        <v>2999</v>
      </c>
      <c r="G183">
        <v>2</v>
      </c>
      <c r="I183" t="s">
        <v>2525</v>
      </c>
      <c r="J183">
        <v>2</v>
      </c>
    </row>
    <row r="184" spans="1:10" x14ac:dyDescent="0.25">
      <c r="A184" t="s">
        <v>2584</v>
      </c>
      <c r="C184" t="s">
        <v>2584</v>
      </c>
      <c r="F184" t="s">
        <v>2503</v>
      </c>
      <c r="G184">
        <v>2</v>
      </c>
      <c r="I184" t="s">
        <v>2529</v>
      </c>
      <c r="J184">
        <v>2</v>
      </c>
    </row>
    <row r="185" spans="1:10" x14ac:dyDescent="0.25">
      <c r="A185" t="s">
        <v>2585</v>
      </c>
      <c r="C185" t="s">
        <v>2585</v>
      </c>
      <c r="F185" t="s">
        <v>2641</v>
      </c>
      <c r="G185">
        <v>2</v>
      </c>
      <c r="I185" t="s">
        <v>2480</v>
      </c>
      <c r="J185">
        <v>2</v>
      </c>
    </row>
    <row r="186" spans="1:10" x14ac:dyDescent="0.25">
      <c r="A186" t="s">
        <v>2586</v>
      </c>
      <c r="C186" t="s">
        <v>2586</v>
      </c>
      <c r="F186" t="s">
        <v>2478</v>
      </c>
      <c r="G186">
        <v>2</v>
      </c>
      <c r="I186" t="s">
        <v>2558</v>
      </c>
      <c r="J186">
        <v>2</v>
      </c>
    </row>
    <row r="187" spans="1:10" x14ac:dyDescent="0.25">
      <c r="A187" t="s">
        <v>2586</v>
      </c>
      <c r="C187" t="s">
        <v>2586</v>
      </c>
      <c r="F187" t="s">
        <v>2542</v>
      </c>
      <c r="G187">
        <v>2</v>
      </c>
      <c r="I187" t="s">
        <v>2934</v>
      </c>
      <c r="J187">
        <v>2</v>
      </c>
    </row>
    <row r="188" spans="1:10" x14ac:dyDescent="0.25">
      <c r="A188" t="s">
        <v>2586</v>
      </c>
      <c r="C188" t="s">
        <v>2586</v>
      </c>
      <c r="F188" t="s">
        <v>2831</v>
      </c>
      <c r="G188">
        <v>2</v>
      </c>
      <c r="I188" t="s">
        <v>3394</v>
      </c>
      <c r="J188">
        <v>2</v>
      </c>
    </row>
    <row r="189" spans="1:10" x14ac:dyDescent="0.25">
      <c r="A189" t="s">
        <v>2587</v>
      </c>
      <c r="C189" t="s">
        <v>2587</v>
      </c>
      <c r="F189" t="s">
        <v>2575</v>
      </c>
      <c r="G189">
        <v>2</v>
      </c>
      <c r="I189" t="s">
        <v>2574</v>
      </c>
      <c r="J189">
        <v>2</v>
      </c>
    </row>
    <row r="190" spans="1:10" x14ac:dyDescent="0.25">
      <c r="A190" t="s">
        <v>2588</v>
      </c>
      <c r="C190" t="s">
        <v>2588</v>
      </c>
      <c r="F190" t="s">
        <v>2592</v>
      </c>
      <c r="G190">
        <v>2</v>
      </c>
      <c r="I190" t="s">
        <v>2966</v>
      </c>
      <c r="J190">
        <v>2</v>
      </c>
    </row>
    <row r="191" spans="1:10" x14ac:dyDescent="0.25">
      <c r="A191" t="s">
        <v>2497</v>
      </c>
      <c r="C191" t="s">
        <v>2497</v>
      </c>
      <c r="F191" t="s">
        <v>2740</v>
      </c>
      <c r="G191">
        <v>2</v>
      </c>
      <c r="I191" t="s">
        <v>3038</v>
      </c>
      <c r="J191">
        <v>2</v>
      </c>
    </row>
    <row r="192" spans="1:10" x14ac:dyDescent="0.25">
      <c r="A192" t="s">
        <v>2589</v>
      </c>
      <c r="C192" t="s">
        <v>2589</v>
      </c>
      <c r="F192" t="s">
        <v>2698</v>
      </c>
      <c r="G192">
        <v>2</v>
      </c>
      <c r="I192" t="s">
        <v>2832</v>
      </c>
      <c r="J192">
        <v>2</v>
      </c>
    </row>
    <row r="193" spans="1:10" x14ac:dyDescent="0.25">
      <c r="A193" t="s">
        <v>2590</v>
      </c>
      <c r="C193" t="s">
        <v>2590</v>
      </c>
      <c r="F193" t="s">
        <v>2769</v>
      </c>
      <c r="G193">
        <v>2</v>
      </c>
      <c r="I193" t="s">
        <v>3312</v>
      </c>
      <c r="J193">
        <v>2</v>
      </c>
    </row>
    <row r="194" spans="1:10" x14ac:dyDescent="0.25">
      <c r="A194" t="s">
        <v>2591</v>
      </c>
      <c r="C194" t="s">
        <v>2591</v>
      </c>
      <c r="F194" t="s">
        <v>2781</v>
      </c>
      <c r="G194">
        <v>2</v>
      </c>
      <c r="I194" t="s">
        <v>2721</v>
      </c>
      <c r="J194">
        <v>2</v>
      </c>
    </row>
    <row r="195" spans="1:10" x14ac:dyDescent="0.25">
      <c r="A195" t="s">
        <v>1401</v>
      </c>
      <c r="C195" t="s">
        <v>1401</v>
      </c>
      <c r="F195" t="s">
        <v>2533</v>
      </c>
      <c r="G195">
        <v>2</v>
      </c>
      <c r="I195" t="s">
        <v>2704</v>
      </c>
      <c r="J195">
        <v>2</v>
      </c>
    </row>
    <row r="196" spans="1:10" x14ac:dyDescent="0.25">
      <c r="A196" t="s">
        <v>2592</v>
      </c>
      <c r="C196" t="s">
        <v>2592</v>
      </c>
      <c r="F196" t="s">
        <v>2690</v>
      </c>
      <c r="G196">
        <v>2</v>
      </c>
      <c r="I196" t="s">
        <v>3375</v>
      </c>
      <c r="J196">
        <v>2</v>
      </c>
    </row>
    <row r="197" spans="1:10" x14ac:dyDescent="0.25">
      <c r="A197" t="s">
        <v>2453</v>
      </c>
      <c r="C197" t="s">
        <v>2453</v>
      </c>
      <c r="F197" t="s">
        <v>2543</v>
      </c>
      <c r="G197">
        <v>2</v>
      </c>
      <c r="I197" t="s">
        <v>2771</v>
      </c>
      <c r="J197">
        <v>2</v>
      </c>
    </row>
    <row r="198" spans="1:10" x14ac:dyDescent="0.25">
      <c r="A198" t="s">
        <v>2524</v>
      </c>
      <c r="C198" t="s">
        <v>2524</v>
      </c>
      <c r="F198" t="s">
        <v>2567</v>
      </c>
      <c r="G198">
        <v>2</v>
      </c>
      <c r="I198" t="s">
        <v>2979</v>
      </c>
      <c r="J198">
        <v>2</v>
      </c>
    </row>
    <row r="199" spans="1:10" x14ac:dyDescent="0.25">
      <c r="A199" t="s">
        <v>2526</v>
      </c>
      <c r="C199" t="s">
        <v>2526</v>
      </c>
      <c r="F199" t="s">
        <v>2837</v>
      </c>
      <c r="G199">
        <v>2</v>
      </c>
      <c r="I199" t="s">
        <v>2835</v>
      </c>
      <c r="J199">
        <v>2</v>
      </c>
    </row>
    <row r="200" spans="1:10" x14ac:dyDescent="0.25">
      <c r="A200" t="s">
        <v>2522</v>
      </c>
      <c r="C200" t="s">
        <v>2522</v>
      </c>
      <c r="F200" t="s">
        <v>2808</v>
      </c>
      <c r="G200">
        <v>2</v>
      </c>
      <c r="I200" t="s">
        <v>2613</v>
      </c>
      <c r="J200">
        <v>2</v>
      </c>
    </row>
    <row r="201" spans="1:10" x14ac:dyDescent="0.25">
      <c r="A201" t="s">
        <v>2593</v>
      </c>
      <c r="C201" t="s">
        <v>2593</v>
      </c>
      <c r="F201" t="s">
        <v>2551</v>
      </c>
      <c r="G201">
        <v>2</v>
      </c>
      <c r="I201" t="s">
        <v>2851</v>
      </c>
      <c r="J201">
        <v>2</v>
      </c>
    </row>
    <row r="202" spans="1:10" x14ac:dyDescent="0.25">
      <c r="A202" t="s">
        <v>2594</v>
      </c>
      <c r="C202" t="s">
        <v>2594</v>
      </c>
      <c r="F202" t="s">
        <v>3072</v>
      </c>
      <c r="G202">
        <v>2</v>
      </c>
      <c r="I202" t="s">
        <v>2763</v>
      </c>
      <c r="J202">
        <v>2</v>
      </c>
    </row>
    <row r="203" spans="1:10" x14ac:dyDescent="0.25">
      <c r="A203" t="s">
        <v>2595</v>
      </c>
      <c r="C203" t="s">
        <v>2595</v>
      </c>
      <c r="F203" t="s">
        <v>2579</v>
      </c>
      <c r="G203">
        <v>2</v>
      </c>
      <c r="I203" t="s">
        <v>3137</v>
      </c>
      <c r="J203">
        <v>2</v>
      </c>
    </row>
    <row r="204" spans="1:10" x14ac:dyDescent="0.25">
      <c r="A204" t="s">
        <v>2594</v>
      </c>
      <c r="C204" t="s">
        <v>2594</v>
      </c>
      <c r="F204" t="s">
        <v>821</v>
      </c>
      <c r="G204">
        <v>2</v>
      </c>
      <c r="I204" t="s">
        <v>2692</v>
      </c>
      <c r="J204">
        <v>2</v>
      </c>
    </row>
    <row r="205" spans="1:10" x14ac:dyDescent="0.25">
      <c r="A205" t="s">
        <v>2596</v>
      </c>
      <c r="C205" t="s">
        <v>2596</v>
      </c>
      <c r="F205" t="s">
        <v>2852</v>
      </c>
      <c r="G205">
        <v>2</v>
      </c>
      <c r="I205" t="s">
        <v>3007</v>
      </c>
      <c r="J205">
        <v>2</v>
      </c>
    </row>
    <row r="206" spans="1:10" x14ac:dyDescent="0.25">
      <c r="A206" t="s">
        <v>2597</v>
      </c>
      <c r="C206" t="s">
        <v>2597</v>
      </c>
      <c r="F206" t="s">
        <v>2802</v>
      </c>
      <c r="G206">
        <v>2</v>
      </c>
      <c r="I206" t="s">
        <v>2834</v>
      </c>
      <c r="J206">
        <v>2</v>
      </c>
    </row>
    <row r="207" spans="1:10" x14ac:dyDescent="0.25">
      <c r="A207" t="s">
        <v>2531</v>
      </c>
      <c r="C207" t="s">
        <v>2531</v>
      </c>
      <c r="F207" t="s">
        <v>2849</v>
      </c>
      <c r="G207">
        <v>2</v>
      </c>
      <c r="I207" t="s">
        <v>3532</v>
      </c>
      <c r="J207">
        <v>2</v>
      </c>
    </row>
    <row r="208" spans="1:10" x14ac:dyDescent="0.25">
      <c r="A208" t="s">
        <v>2530</v>
      </c>
      <c r="C208" t="s">
        <v>2530</v>
      </c>
      <c r="F208" t="s">
        <v>2653</v>
      </c>
      <c r="G208">
        <v>2</v>
      </c>
      <c r="I208" t="s">
        <v>2622</v>
      </c>
      <c r="J208">
        <v>2</v>
      </c>
    </row>
    <row r="209" spans="1:10" x14ac:dyDescent="0.25">
      <c r="A209" t="s">
        <v>2598</v>
      </c>
      <c r="C209" t="s">
        <v>2598</v>
      </c>
      <c r="F209" t="s">
        <v>2455</v>
      </c>
      <c r="G209">
        <v>2</v>
      </c>
      <c r="I209" t="s">
        <v>3496</v>
      </c>
      <c r="J209">
        <v>2</v>
      </c>
    </row>
    <row r="210" spans="1:10" x14ac:dyDescent="0.25">
      <c r="A210" t="s">
        <v>2594</v>
      </c>
      <c r="C210" t="s">
        <v>2594</v>
      </c>
      <c r="F210" t="s">
        <v>2510</v>
      </c>
      <c r="G210">
        <v>2</v>
      </c>
      <c r="I210" t="s">
        <v>2735</v>
      </c>
      <c r="J210">
        <v>2</v>
      </c>
    </row>
    <row r="211" spans="1:10" x14ac:dyDescent="0.25">
      <c r="A211" t="s">
        <v>2599</v>
      </c>
      <c r="C211" t="s">
        <v>2599</v>
      </c>
      <c r="F211" t="s">
        <v>2836</v>
      </c>
      <c r="G211">
        <v>2</v>
      </c>
      <c r="I211" t="s">
        <v>3163</v>
      </c>
      <c r="J211">
        <v>2</v>
      </c>
    </row>
    <row r="212" spans="1:10" x14ac:dyDescent="0.25">
      <c r="A212" t="s">
        <v>2600</v>
      </c>
      <c r="C212" t="s">
        <v>2600</v>
      </c>
      <c r="F212" t="s">
        <v>2451</v>
      </c>
      <c r="G212">
        <v>2</v>
      </c>
      <c r="I212" t="s">
        <v>2807</v>
      </c>
      <c r="J212">
        <v>2</v>
      </c>
    </row>
    <row r="213" spans="1:10" x14ac:dyDescent="0.25">
      <c r="A213" t="s">
        <v>2594</v>
      </c>
      <c r="C213" t="s">
        <v>2594</v>
      </c>
      <c r="F213" t="s">
        <v>3288</v>
      </c>
      <c r="G213">
        <v>2</v>
      </c>
      <c r="I213" t="s">
        <v>1425</v>
      </c>
      <c r="J213">
        <v>2</v>
      </c>
    </row>
    <row r="214" spans="1:10" x14ac:dyDescent="0.25">
      <c r="A214" t="s">
        <v>2601</v>
      </c>
      <c r="C214" t="s">
        <v>2601</v>
      </c>
      <c r="F214" t="s">
        <v>2685</v>
      </c>
      <c r="G214">
        <v>2</v>
      </c>
      <c r="I214" t="s">
        <v>2485</v>
      </c>
      <c r="J214">
        <v>2</v>
      </c>
    </row>
    <row r="215" spans="1:10" x14ac:dyDescent="0.25">
      <c r="A215" t="s">
        <v>2602</v>
      </c>
      <c r="C215" t="s">
        <v>2602</v>
      </c>
      <c r="F215" t="s">
        <v>2550</v>
      </c>
      <c r="G215">
        <v>2</v>
      </c>
      <c r="I215" t="s">
        <v>3285</v>
      </c>
      <c r="J215">
        <v>2</v>
      </c>
    </row>
    <row r="216" spans="1:10" x14ac:dyDescent="0.25">
      <c r="A216" t="s">
        <v>2603</v>
      </c>
      <c r="C216" t="s">
        <v>2603</v>
      </c>
      <c r="F216" t="s">
        <v>2501</v>
      </c>
      <c r="G216">
        <v>2</v>
      </c>
      <c r="I216" t="s">
        <v>3070</v>
      </c>
      <c r="J216">
        <v>2</v>
      </c>
    </row>
    <row r="217" spans="1:10" x14ac:dyDescent="0.25">
      <c r="A217" t="s">
        <v>2604</v>
      </c>
      <c r="C217" t="s">
        <v>2604</v>
      </c>
      <c r="F217" t="s">
        <v>2639</v>
      </c>
      <c r="G217">
        <v>2</v>
      </c>
      <c r="I217" t="s">
        <v>2968</v>
      </c>
      <c r="J217">
        <v>2</v>
      </c>
    </row>
    <row r="218" spans="1:10" x14ac:dyDescent="0.25">
      <c r="A218" t="s">
        <v>2605</v>
      </c>
      <c r="C218" t="s">
        <v>2605</v>
      </c>
      <c r="F218" t="s">
        <v>2660</v>
      </c>
      <c r="G218">
        <v>2</v>
      </c>
      <c r="I218" t="s">
        <v>2858</v>
      </c>
      <c r="J218">
        <v>2</v>
      </c>
    </row>
    <row r="219" spans="1:10" x14ac:dyDescent="0.25">
      <c r="A219" t="s">
        <v>2606</v>
      </c>
      <c r="C219" t="s">
        <v>2606</v>
      </c>
      <c r="F219" t="s">
        <v>2518</v>
      </c>
      <c r="G219">
        <v>2</v>
      </c>
      <c r="I219" t="s">
        <v>2626</v>
      </c>
      <c r="J219">
        <v>2</v>
      </c>
    </row>
    <row r="220" spans="1:10" x14ac:dyDescent="0.25">
      <c r="A220" t="s">
        <v>2607</v>
      </c>
      <c r="C220" t="s">
        <v>2607</v>
      </c>
      <c r="F220" t="s">
        <v>2481</v>
      </c>
      <c r="G220">
        <v>2</v>
      </c>
      <c r="I220" t="s">
        <v>3429</v>
      </c>
      <c r="J220">
        <v>2</v>
      </c>
    </row>
    <row r="221" spans="1:10" x14ac:dyDescent="0.25">
      <c r="A221" t="s">
        <v>2608</v>
      </c>
      <c r="C221" t="s">
        <v>2608</v>
      </c>
      <c r="F221" t="s">
        <v>588</v>
      </c>
      <c r="G221">
        <v>2</v>
      </c>
      <c r="I221" t="s">
        <v>3296</v>
      </c>
      <c r="J221">
        <v>2</v>
      </c>
    </row>
    <row r="222" spans="1:10" x14ac:dyDescent="0.25">
      <c r="A222" t="s">
        <v>2609</v>
      </c>
      <c r="C222" t="s">
        <v>2609</v>
      </c>
      <c r="F222" t="s">
        <v>2609</v>
      </c>
      <c r="G222">
        <v>2</v>
      </c>
      <c r="I222" t="s">
        <v>2668</v>
      </c>
      <c r="J222">
        <v>2</v>
      </c>
    </row>
    <row r="223" spans="1:10" x14ac:dyDescent="0.25">
      <c r="A223" t="s">
        <v>2546</v>
      </c>
      <c r="C223" t="s">
        <v>2546</v>
      </c>
      <c r="F223" t="s">
        <v>2560</v>
      </c>
      <c r="G223">
        <v>2</v>
      </c>
      <c r="I223" t="s">
        <v>3357</v>
      </c>
      <c r="J223">
        <v>2</v>
      </c>
    </row>
    <row r="224" spans="1:10" x14ac:dyDescent="0.25">
      <c r="A224" t="s">
        <v>2546</v>
      </c>
      <c r="C224" t="s">
        <v>2546</v>
      </c>
      <c r="F224" t="s">
        <v>2578</v>
      </c>
      <c r="G224">
        <v>2</v>
      </c>
      <c r="I224" t="s">
        <v>2795</v>
      </c>
      <c r="J224">
        <v>2</v>
      </c>
    </row>
    <row r="225" spans="1:10" x14ac:dyDescent="0.25">
      <c r="A225" t="s">
        <v>2610</v>
      </c>
      <c r="C225" t="s">
        <v>2610</v>
      </c>
      <c r="F225" t="s">
        <v>3018</v>
      </c>
      <c r="G225">
        <v>2</v>
      </c>
      <c r="I225" t="s">
        <v>2471</v>
      </c>
      <c r="J225">
        <v>2</v>
      </c>
    </row>
    <row r="226" spans="1:10" x14ac:dyDescent="0.25">
      <c r="A226" t="s">
        <v>2544</v>
      </c>
      <c r="C226" t="s">
        <v>2544</v>
      </c>
      <c r="F226" t="s">
        <v>2602</v>
      </c>
      <c r="G226">
        <v>1</v>
      </c>
      <c r="I226" t="s">
        <v>2761</v>
      </c>
      <c r="J226">
        <v>2</v>
      </c>
    </row>
    <row r="227" spans="1:10" x14ac:dyDescent="0.25">
      <c r="A227" t="s">
        <v>2544</v>
      </c>
      <c r="C227" t="s">
        <v>2544</v>
      </c>
      <c r="F227" t="s">
        <v>2599</v>
      </c>
      <c r="G227">
        <v>1</v>
      </c>
      <c r="I227" t="s">
        <v>3000</v>
      </c>
      <c r="J227">
        <v>2</v>
      </c>
    </row>
    <row r="228" spans="1:10" x14ac:dyDescent="0.25">
      <c r="A228" t="s">
        <v>2544</v>
      </c>
      <c r="C228" t="s">
        <v>2544</v>
      </c>
      <c r="F228" t="s">
        <v>3077</v>
      </c>
      <c r="G228">
        <v>1</v>
      </c>
      <c r="I228" t="s">
        <v>2611</v>
      </c>
      <c r="J228">
        <v>2</v>
      </c>
    </row>
    <row r="229" spans="1:10" x14ac:dyDescent="0.25">
      <c r="A229" t="s">
        <v>2547</v>
      </c>
      <c r="C229" t="s">
        <v>2547</v>
      </c>
      <c r="F229" t="s">
        <v>2723</v>
      </c>
      <c r="G229">
        <v>1</v>
      </c>
      <c r="I229" t="s">
        <v>3509</v>
      </c>
      <c r="J229">
        <v>2</v>
      </c>
    </row>
    <row r="230" spans="1:10" x14ac:dyDescent="0.25">
      <c r="A230" t="s">
        <v>2544</v>
      </c>
      <c r="C230" t="s">
        <v>2544</v>
      </c>
      <c r="F230" t="s">
        <v>3139</v>
      </c>
      <c r="G230">
        <v>1</v>
      </c>
      <c r="I230" t="s">
        <v>2637</v>
      </c>
      <c r="J230">
        <v>2</v>
      </c>
    </row>
    <row r="231" spans="1:10" x14ac:dyDescent="0.25">
      <c r="A231" t="s">
        <v>2547</v>
      </c>
      <c r="C231" t="s">
        <v>2547</v>
      </c>
      <c r="F231" t="s">
        <v>3169</v>
      </c>
      <c r="G231">
        <v>1</v>
      </c>
      <c r="I231" t="s">
        <v>2854</v>
      </c>
      <c r="J231">
        <v>2</v>
      </c>
    </row>
    <row r="232" spans="1:10" x14ac:dyDescent="0.25">
      <c r="A232" t="s">
        <v>2547</v>
      </c>
      <c r="C232" t="s">
        <v>2547</v>
      </c>
      <c r="F232" t="s">
        <v>3202</v>
      </c>
      <c r="G232">
        <v>1</v>
      </c>
      <c r="I232" t="s">
        <v>2651</v>
      </c>
      <c r="J232">
        <v>2</v>
      </c>
    </row>
    <row r="233" spans="1:10" x14ac:dyDescent="0.25">
      <c r="A233" t="s">
        <v>2611</v>
      </c>
      <c r="C233" t="s">
        <v>2611</v>
      </c>
      <c r="F233" t="s">
        <v>3211</v>
      </c>
      <c r="G233">
        <v>1</v>
      </c>
      <c r="I233" t="s">
        <v>3523</v>
      </c>
      <c r="J233">
        <v>2</v>
      </c>
    </row>
    <row r="234" spans="1:10" x14ac:dyDescent="0.25">
      <c r="A234" t="s">
        <v>2547</v>
      </c>
      <c r="C234" t="s">
        <v>2547</v>
      </c>
      <c r="F234" t="s">
        <v>2790</v>
      </c>
      <c r="G234">
        <v>1</v>
      </c>
      <c r="I234" t="s">
        <v>2762</v>
      </c>
      <c r="J234">
        <v>2</v>
      </c>
    </row>
    <row r="235" spans="1:10" x14ac:dyDescent="0.25">
      <c r="A235" t="s">
        <v>2612</v>
      </c>
      <c r="C235" t="s">
        <v>2612</v>
      </c>
      <c r="F235" t="s">
        <v>3280</v>
      </c>
      <c r="G235">
        <v>1</v>
      </c>
      <c r="I235" t="s">
        <v>2464</v>
      </c>
      <c r="J235">
        <v>2</v>
      </c>
    </row>
    <row r="236" spans="1:10" x14ac:dyDescent="0.25">
      <c r="A236" t="s">
        <v>2613</v>
      </c>
      <c r="C236" t="s">
        <v>2613</v>
      </c>
      <c r="F236" t="s">
        <v>3051</v>
      </c>
      <c r="G236">
        <v>1</v>
      </c>
      <c r="I236" t="s">
        <v>2797</v>
      </c>
      <c r="J236">
        <v>2</v>
      </c>
    </row>
    <row r="237" spans="1:10" x14ac:dyDescent="0.25">
      <c r="A237" t="s">
        <v>2613</v>
      </c>
      <c r="C237" t="s">
        <v>2613</v>
      </c>
      <c r="F237" t="s">
        <v>3210</v>
      </c>
      <c r="G237">
        <v>1</v>
      </c>
      <c r="I237" t="s">
        <v>2450</v>
      </c>
      <c r="J237">
        <v>2</v>
      </c>
    </row>
    <row r="238" spans="1:10" x14ac:dyDescent="0.25">
      <c r="A238" t="s">
        <v>2614</v>
      </c>
      <c r="C238" t="s">
        <v>2614</v>
      </c>
      <c r="F238" t="s">
        <v>3300</v>
      </c>
      <c r="G238">
        <v>1</v>
      </c>
      <c r="I238" t="s">
        <v>2959</v>
      </c>
      <c r="J238">
        <v>2</v>
      </c>
    </row>
    <row r="239" spans="1:10" x14ac:dyDescent="0.25">
      <c r="A239" t="s">
        <v>2612</v>
      </c>
      <c r="C239" t="s">
        <v>2612</v>
      </c>
      <c r="F239" t="s">
        <v>2628</v>
      </c>
      <c r="G239">
        <v>1</v>
      </c>
      <c r="I239" t="s">
        <v>2754</v>
      </c>
      <c r="J239">
        <v>2</v>
      </c>
    </row>
    <row r="240" spans="1:10" x14ac:dyDescent="0.25">
      <c r="A240" t="s">
        <v>2615</v>
      </c>
      <c r="C240" t="s">
        <v>2615</v>
      </c>
      <c r="F240" t="s">
        <v>3277</v>
      </c>
      <c r="G240">
        <v>1</v>
      </c>
      <c r="I240" t="s">
        <v>2999</v>
      </c>
      <c r="J240">
        <v>2</v>
      </c>
    </row>
    <row r="241" spans="1:10" x14ac:dyDescent="0.25">
      <c r="A241" t="s">
        <v>2616</v>
      </c>
      <c r="C241" t="s">
        <v>2616</v>
      </c>
      <c r="F241" t="s">
        <v>2819</v>
      </c>
      <c r="G241">
        <v>1</v>
      </c>
      <c r="I241" t="s">
        <v>2503</v>
      </c>
      <c r="J241">
        <v>2</v>
      </c>
    </row>
    <row r="242" spans="1:10" x14ac:dyDescent="0.25">
      <c r="A242" t="s">
        <v>2617</v>
      </c>
      <c r="C242" t="s">
        <v>2617</v>
      </c>
      <c r="F242" t="s">
        <v>3069</v>
      </c>
      <c r="G242">
        <v>1</v>
      </c>
      <c r="I242" t="s">
        <v>2641</v>
      </c>
      <c r="J242">
        <v>2</v>
      </c>
    </row>
    <row r="243" spans="1:10" x14ac:dyDescent="0.25">
      <c r="A243" t="s">
        <v>2490</v>
      </c>
      <c r="C243" t="s">
        <v>2490</v>
      </c>
      <c r="F243" t="s">
        <v>3157</v>
      </c>
      <c r="G243">
        <v>1</v>
      </c>
      <c r="I243" t="s">
        <v>2478</v>
      </c>
      <c r="J243">
        <v>2</v>
      </c>
    </row>
    <row r="244" spans="1:10" x14ac:dyDescent="0.25">
      <c r="A244" s="12" t="s">
        <v>2618</v>
      </c>
      <c r="C244" s="12" t="s">
        <v>2618</v>
      </c>
      <c r="F244" t="s">
        <v>3198</v>
      </c>
      <c r="G244">
        <v>1</v>
      </c>
      <c r="I244" t="s">
        <v>2542</v>
      </c>
      <c r="J244">
        <v>2</v>
      </c>
    </row>
    <row r="245" spans="1:10" x14ac:dyDescent="0.25">
      <c r="A245" t="s">
        <v>2619</v>
      </c>
      <c r="C245" t="s">
        <v>2619</v>
      </c>
      <c r="F245" t="s">
        <v>2777</v>
      </c>
      <c r="G245">
        <v>1</v>
      </c>
      <c r="I245" t="s">
        <v>2831</v>
      </c>
      <c r="J245">
        <v>2</v>
      </c>
    </row>
    <row r="246" spans="1:10" x14ac:dyDescent="0.25">
      <c r="A246" t="s">
        <v>2558</v>
      </c>
      <c r="C246" t="s">
        <v>2558</v>
      </c>
      <c r="F246" t="s">
        <v>3310</v>
      </c>
      <c r="G246">
        <v>1</v>
      </c>
      <c r="I246" t="s">
        <v>3107</v>
      </c>
      <c r="J246">
        <v>2</v>
      </c>
    </row>
    <row r="247" spans="1:10" x14ac:dyDescent="0.25">
      <c r="A247" t="s">
        <v>2620</v>
      </c>
      <c r="C247" t="s">
        <v>2620</v>
      </c>
      <c r="F247" t="s">
        <v>3066</v>
      </c>
      <c r="G247">
        <v>1</v>
      </c>
      <c r="I247" t="s">
        <v>3292</v>
      </c>
      <c r="J247">
        <v>2</v>
      </c>
    </row>
    <row r="248" spans="1:10" x14ac:dyDescent="0.25">
      <c r="A248" t="s">
        <v>2621</v>
      </c>
      <c r="C248" t="s">
        <v>2621</v>
      </c>
      <c r="F248" t="s">
        <v>3313</v>
      </c>
      <c r="G248">
        <v>1</v>
      </c>
      <c r="I248" t="s">
        <v>2592</v>
      </c>
      <c r="J248">
        <v>2</v>
      </c>
    </row>
    <row r="249" spans="1:10" x14ac:dyDescent="0.25">
      <c r="A249" t="s">
        <v>2622</v>
      </c>
      <c r="C249" t="s">
        <v>2622</v>
      </c>
      <c r="F249" t="s">
        <v>2990</v>
      </c>
      <c r="G249">
        <v>1</v>
      </c>
      <c r="I249" t="s">
        <v>2740</v>
      </c>
      <c r="J249">
        <v>2</v>
      </c>
    </row>
    <row r="250" spans="1:10" x14ac:dyDescent="0.25">
      <c r="A250" t="s">
        <v>2623</v>
      </c>
      <c r="C250" t="s">
        <v>2623</v>
      </c>
      <c r="F250" t="s">
        <v>2770</v>
      </c>
      <c r="G250">
        <v>1</v>
      </c>
      <c r="I250" t="s">
        <v>2698</v>
      </c>
      <c r="J250">
        <v>2</v>
      </c>
    </row>
    <row r="251" spans="1:10" x14ac:dyDescent="0.25">
      <c r="A251" t="s">
        <v>2624</v>
      </c>
      <c r="C251" t="s">
        <v>2624</v>
      </c>
      <c r="F251" t="s">
        <v>2931</v>
      </c>
      <c r="G251">
        <v>1</v>
      </c>
      <c r="I251" t="s">
        <v>2769</v>
      </c>
      <c r="J251">
        <v>2</v>
      </c>
    </row>
    <row r="252" spans="1:10" x14ac:dyDescent="0.25">
      <c r="A252" t="s">
        <v>2625</v>
      </c>
      <c r="C252" t="s">
        <v>2625</v>
      </c>
      <c r="F252" t="s">
        <v>2661</v>
      </c>
      <c r="G252">
        <v>1</v>
      </c>
      <c r="I252" t="s">
        <v>2533</v>
      </c>
      <c r="J252">
        <v>2</v>
      </c>
    </row>
    <row r="253" spans="1:10" x14ac:dyDescent="0.25">
      <c r="A253" t="s">
        <v>2626</v>
      </c>
      <c r="C253" t="s">
        <v>2626</v>
      </c>
      <c r="F253" t="s">
        <v>2984</v>
      </c>
      <c r="G253">
        <v>1</v>
      </c>
      <c r="I253" t="s">
        <v>2690</v>
      </c>
      <c r="J253">
        <v>2</v>
      </c>
    </row>
    <row r="254" spans="1:10" x14ac:dyDescent="0.25">
      <c r="A254" t="s">
        <v>2627</v>
      </c>
      <c r="C254" t="s">
        <v>2627</v>
      </c>
      <c r="F254" t="s">
        <v>2720</v>
      </c>
      <c r="G254">
        <v>1</v>
      </c>
      <c r="I254" t="s">
        <v>3511</v>
      </c>
      <c r="J254">
        <v>2</v>
      </c>
    </row>
    <row r="255" spans="1:10" x14ac:dyDescent="0.25">
      <c r="A255" t="s">
        <v>2628</v>
      </c>
      <c r="C255" t="s">
        <v>2628</v>
      </c>
      <c r="F255" t="s">
        <v>3048</v>
      </c>
      <c r="G255">
        <v>1</v>
      </c>
      <c r="I255" t="s">
        <v>2543</v>
      </c>
      <c r="J255">
        <v>2</v>
      </c>
    </row>
    <row r="256" spans="1:10" x14ac:dyDescent="0.25">
      <c r="A256" t="s">
        <v>2629</v>
      </c>
      <c r="C256" t="s">
        <v>2629</v>
      </c>
      <c r="F256" t="s">
        <v>2496</v>
      </c>
      <c r="G256">
        <v>1</v>
      </c>
      <c r="I256" t="s">
        <v>2567</v>
      </c>
      <c r="J256">
        <v>2</v>
      </c>
    </row>
    <row r="257" spans="1:10" x14ac:dyDescent="0.25">
      <c r="A257" t="s">
        <v>2630</v>
      </c>
      <c r="C257" t="s">
        <v>2630</v>
      </c>
      <c r="F257" t="s">
        <v>3106</v>
      </c>
      <c r="G257">
        <v>1</v>
      </c>
      <c r="I257" t="s">
        <v>2837</v>
      </c>
      <c r="J257">
        <v>2</v>
      </c>
    </row>
    <row r="258" spans="1:10" x14ac:dyDescent="0.25">
      <c r="A258" t="s">
        <v>2631</v>
      </c>
      <c r="C258" t="s">
        <v>2631</v>
      </c>
      <c r="F258" t="s">
        <v>2499</v>
      </c>
      <c r="G258">
        <v>1</v>
      </c>
      <c r="I258" t="s">
        <v>3247</v>
      </c>
      <c r="J258">
        <v>2</v>
      </c>
    </row>
    <row r="259" spans="1:10" x14ac:dyDescent="0.25">
      <c r="A259" t="s">
        <v>2632</v>
      </c>
      <c r="C259" t="s">
        <v>2632</v>
      </c>
      <c r="F259" t="s">
        <v>2508</v>
      </c>
      <c r="G259">
        <v>1</v>
      </c>
      <c r="I259" t="s">
        <v>2808</v>
      </c>
      <c r="J259">
        <v>2</v>
      </c>
    </row>
    <row r="260" spans="1:10" x14ac:dyDescent="0.25">
      <c r="A260" t="s">
        <v>2633</v>
      </c>
      <c r="C260" t="s">
        <v>2633</v>
      </c>
      <c r="F260" t="s">
        <v>3279</v>
      </c>
      <c r="G260">
        <v>1</v>
      </c>
      <c r="I260" t="s">
        <v>2551</v>
      </c>
      <c r="J260">
        <v>2</v>
      </c>
    </row>
    <row r="261" spans="1:10" x14ac:dyDescent="0.25">
      <c r="A261" t="s">
        <v>2633</v>
      </c>
      <c r="C261" t="s">
        <v>2633</v>
      </c>
      <c r="F261" t="s">
        <v>2675</v>
      </c>
      <c r="G261">
        <v>1</v>
      </c>
      <c r="I261" t="s">
        <v>3072</v>
      </c>
      <c r="J261">
        <v>2</v>
      </c>
    </row>
    <row r="262" spans="1:10" x14ac:dyDescent="0.25">
      <c r="A262" t="s">
        <v>2634</v>
      </c>
      <c r="C262" t="s">
        <v>2634</v>
      </c>
      <c r="F262" t="s">
        <v>2863</v>
      </c>
      <c r="G262">
        <v>1</v>
      </c>
      <c r="I262" t="s">
        <v>2579</v>
      </c>
      <c r="J262">
        <v>2</v>
      </c>
    </row>
    <row r="263" spans="1:10" x14ac:dyDescent="0.25">
      <c r="A263" t="s">
        <v>2635</v>
      </c>
      <c r="C263" t="s">
        <v>2635</v>
      </c>
      <c r="F263" t="s">
        <v>3130</v>
      </c>
      <c r="G263">
        <v>1</v>
      </c>
      <c r="I263" t="s">
        <v>821</v>
      </c>
      <c r="J263">
        <v>2</v>
      </c>
    </row>
    <row r="264" spans="1:10" x14ac:dyDescent="0.25">
      <c r="A264" t="s">
        <v>2515</v>
      </c>
      <c r="C264" t="s">
        <v>2515</v>
      </c>
      <c r="F264" t="s">
        <v>2980</v>
      </c>
      <c r="G264">
        <v>1</v>
      </c>
      <c r="I264" t="s">
        <v>2689</v>
      </c>
      <c r="J264">
        <v>2</v>
      </c>
    </row>
    <row r="265" spans="1:10" x14ac:dyDescent="0.25">
      <c r="A265" t="s">
        <v>2635</v>
      </c>
      <c r="C265" t="s">
        <v>2635</v>
      </c>
      <c r="F265" t="s">
        <v>2673</v>
      </c>
      <c r="G265">
        <v>1</v>
      </c>
      <c r="I265" t="s">
        <v>1535</v>
      </c>
      <c r="J265">
        <v>2</v>
      </c>
    </row>
    <row r="266" spans="1:10" x14ac:dyDescent="0.25">
      <c r="A266" t="s">
        <v>812</v>
      </c>
      <c r="C266" t="s">
        <v>812</v>
      </c>
      <c r="F266" t="s">
        <v>2935</v>
      </c>
      <c r="G266">
        <v>1</v>
      </c>
      <c r="I266" t="s">
        <v>2802</v>
      </c>
      <c r="J266">
        <v>2</v>
      </c>
    </row>
    <row r="267" spans="1:10" x14ac:dyDescent="0.25">
      <c r="A267" t="s">
        <v>2636</v>
      </c>
      <c r="C267" t="s">
        <v>2636</v>
      </c>
      <c r="F267" t="s">
        <v>3093</v>
      </c>
      <c r="G267">
        <v>1</v>
      </c>
      <c r="I267" t="s">
        <v>2653</v>
      </c>
      <c r="J267">
        <v>2</v>
      </c>
    </row>
    <row r="268" spans="1:10" x14ac:dyDescent="0.25">
      <c r="A268" t="s">
        <v>2637</v>
      </c>
      <c r="C268" t="s">
        <v>2637</v>
      </c>
      <c r="F268" t="s">
        <v>3061</v>
      </c>
      <c r="G268">
        <v>1</v>
      </c>
      <c r="I268" t="s">
        <v>2455</v>
      </c>
      <c r="J268">
        <v>2</v>
      </c>
    </row>
    <row r="269" spans="1:10" x14ac:dyDescent="0.25">
      <c r="A269" t="s">
        <v>2638</v>
      </c>
      <c r="C269" t="s">
        <v>2638</v>
      </c>
      <c r="F269" t="s">
        <v>2482</v>
      </c>
      <c r="G269">
        <v>1</v>
      </c>
      <c r="I269" t="s">
        <v>2836</v>
      </c>
      <c r="J269">
        <v>2</v>
      </c>
    </row>
    <row r="270" spans="1:10" x14ac:dyDescent="0.25">
      <c r="A270" t="s">
        <v>2632</v>
      </c>
      <c r="C270" t="s">
        <v>2632</v>
      </c>
      <c r="F270" t="s">
        <v>3116</v>
      </c>
      <c r="G270">
        <v>1</v>
      </c>
      <c r="I270" t="s">
        <v>2451</v>
      </c>
      <c r="J270">
        <v>2</v>
      </c>
    </row>
    <row r="271" spans="1:10" x14ac:dyDescent="0.25">
      <c r="A271" t="s">
        <v>2639</v>
      </c>
      <c r="C271" t="s">
        <v>2639</v>
      </c>
      <c r="F271" t="s">
        <v>2576</v>
      </c>
      <c r="G271">
        <v>1</v>
      </c>
      <c r="I271" t="s">
        <v>3400</v>
      </c>
      <c r="J271">
        <v>2</v>
      </c>
    </row>
    <row r="272" spans="1:10" x14ac:dyDescent="0.25">
      <c r="A272" t="s">
        <v>2640</v>
      </c>
      <c r="C272" t="s">
        <v>2640</v>
      </c>
      <c r="F272" t="s">
        <v>2528</v>
      </c>
      <c r="G272">
        <v>1</v>
      </c>
      <c r="I272" t="s">
        <v>3242</v>
      </c>
      <c r="J272">
        <v>2</v>
      </c>
    </row>
    <row r="273" spans="1:10" x14ac:dyDescent="0.25">
      <c r="A273" t="s">
        <v>2640</v>
      </c>
      <c r="C273" t="s">
        <v>2640</v>
      </c>
      <c r="F273" t="s">
        <v>3164</v>
      </c>
      <c r="G273">
        <v>1</v>
      </c>
      <c r="I273" t="s">
        <v>2685</v>
      </c>
      <c r="J273">
        <v>2</v>
      </c>
    </row>
    <row r="274" spans="1:10" x14ac:dyDescent="0.25">
      <c r="A274" t="s">
        <v>2638</v>
      </c>
      <c r="C274" t="s">
        <v>2638</v>
      </c>
      <c r="F274" t="s">
        <v>2833</v>
      </c>
      <c r="G274">
        <v>1</v>
      </c>
      <c r="I274" t="s">
        <v>3387</v>
      </c>
      <c r="J274">
        <v>2</v>
      </c>
    </row>
    <row r="275" spans="1:10" x14ac:dyDescent="0.25">
      <c r="A275" t="s">
        <v>2641</v>
      </c>
      <c r="C275" t="s">
        <v>2641</v>
      </c>
      <c r="F275" t="s">
        <v>3110</v>
      </c>
      <c r="G275">
        <v>1</v>
      </c>
      <c r="I275" t="s">
        <v>3380</v>
      </c>
      <c r="J275">
        <v>2</v>
      </c>
    </row>
    <row r="276" spans="1:10" x14ac:dyDescent="0.25">
      <c r="A276" t="s">
        <v>2581</v>
      </c>
      <c r="C276" t="s">
        <v>2581</v>
      </c>
      <c r="F276" t="s">
        <v>3057</v>
      </c>
      <c r="G276">
        <v>1</v>
      </c>
      <c r="I276" t="s">
        <v>2965</v>
      </c>
      <c r="J276">
        <v>2</v>
      </c>
    </row>
    <row r="277" spans="1:10" x14ac:dyDescent="0.25">
      <c r="A277" t="s">
        <v>2582</v>
      </c>
      <c r="C277" t="s">
        <v>2582</v>
      </c>
      <c r="F277" t="s">
        <v>3032</v>
      </c>
      <c r="G277">
        <v>1</v>
      </c>
      <c r="I277" t="s">
        <v>2505</v>
      </c>
      <c r="J277">
        <v>2</v>
      </c>
    </row>
    <row r="278" spans="1:10" x14ac:dyDescent="0.25">
      <c r="A278" t="s">
        <v>2581</v>
      </c>
      <c r="C278" t="s">
        <v>2581</v>
      </c>
      <c r="F278" t="s">
        <v>2751</v>
      </c>
      <c r="G278">
        <v>1</v>
      </c>
      <c r="I278" t="s">
        <v>3500</v>
      </c>
      <c r="J278">
        <v>2</v>
      </c>
    </row>
    <row r="279" spans="1:10" x14ac:dyDescent="0.25">
      <c r="A279" t="s">
        <v>2500</v>
      </c>
      <c r="C279" t="s">
        <v>2500</v>
      </c>
      <c r="F279" t="s">
        <v>3227</v>
      </c>
      <c r="G279">
        <v>1</v>
      </c>
      <c r="I279" t="s">
        <v>2660</v>
      </c>
      <c r="J279">
        <v>2</v>
      </c>
    </row>
    <row r="280" spans="1:10" x14ac:dyDescent="0.25">
      <c r="A280" t="s">
        <v>1528</v>
      </c>
      <c r="C280" t="s">
        <v>1528</v>
      </c>
      <c r="F280" t="s">
        <v>3298</v>
      </c>
      <c r="G280">
        <v>1</v>
      </c>
      <c r="I280" t="s">
        <v>2518</v>
      </c>
      <c r="J280">
        <v>2</v>
      </c>
    </row>
    <row r="281" spans="1:10" x14ac:dyDescent="0.25">
      <c r="A281" t="s">
        <v>2642</v>
      </c>
      <c r="C281" t="s">
        <v>2642</v>
      </c>
      <c r="F281" t="s">
        <v>2748</v>
      </c>
      <c r="G281">
        <v>1</v>
      </c>
      <c r="I281" t="s">
        <v>2481</v>
      </c>
      <c r="J281">
        <v>2</v>
      </c>
    </row>
    <row r="282" spans="1:10" x14ac:dyDescent="0.25">
      <c r="A282" t="s">
        <v>2511</v>
      </c>
      <c r="C282" t="s">
        <v>2511</v>
      </c>
      <c r="F282" t="s">
        <v>3206</v>
      </c>
      <c r="G282">
        <v>1</v>
      </c>
      <c r="I282" t="s">
        <v>588</v>
      </c>
      <c r="J282">
        <v>2</v>
      </c>
    </row>
    <row r="283" spans="1:10" x14ac:dyDescent="0.25">
      <c r="A283" t="s">
        <v>2571</v>
      </c>
      <c r="C283" t="s">
        <v>2571</v>
      </c>
      <c r="F283" t="s">
        <v>2785</v>
      </c>
      <c r="G283">
        <v>1</v>
      </c>
      <c r="I283" t="s">
        <v>2857</v>
      </c>
      <c r="J283">
        <v>2</v>
      </c>
    </row>
    <row r="284" spans="1:10" x14ac:dyDescent="0.25">
      <c r="A284" t="s">
        <v>2643</v>
      </c>
      <c r="C284" t="s">
        <v>2643</v>
      </c>
      <c r="F284" t="s">
        <v>3291</v>
      </c>
      <c r="G284">
        <v>1</v>
      </c>
      <c r="I284" t="s">
        <v>2609</v>
      </c>
      <c r="J284">
        <v>2</v>
      </c>
    </row>
    <row r="285" spans="1:10" x14ac:dyDescent="0.25">
      <c r="A285" t="s">
        <v>2644</v>
      </c>
      <c r="C285" t="s">
        <v>2644</v>
      </c>
      <c r="F285" t="s">
        <v>3098</v>
      </c>
      <c r="G285">
        <v>1</v>
      </c>
      <c r="I285" t="s">
        <v>2560</v>
      </c>
      <c r="J285">
        <v>2</v>
      </c>
    </row>
    <row r="286" spans="1:10" x14ac:dyDescent="0.25">
      <c r="A286" t="s">
        <v>2497</v>
      </c>
      <c r="C286" t="s">
        <v>2497</v>
      </c>
      <c r="F286" t="s">
        <v>3187</v>
      </c>
      <c r="G286">
        <v>1</v>
      </c>
      <c r="I286" t="s">
        <v>2578</v>
      </c>
      <c r="J286">
        <v>2</v>
      </c>
    </row>
    <row r="287" spans="1:10" x14ac:dyDescent="0.25">
      <c r="A287" t="s">
        <v>2500</v>
      </c>
      <c r="C287" t="s">
        <v>2500</v>
      </c>
      <c r="F287" t="s">
        <v>3263</v>
      </c>
      <c r="G287">
        <v>1</v>
      </c>
      <c r="I287" t="s">
        <v>3018</v>
      </c>
      <c r="J287">
        <v>2</v>
      </c>
    </row>
    <row r="288" spans="1:10" x14ac:dyDescent="0.25">
      <c r="A288" t="s">
        <v>2513</v>
      </c>
      <c r="C288" t="s">
        <v>2513</v>
      </c>
      <c r="F288" t="s">
        <v>3193</v>
      </c>
      <c r="G288">
        <v>1</v>
      </c>
      <c r="I288" t="s">
        <v>2602</v>
      </c>
      <c r="J288">
        <v>1</v>
      </c>
    </row>
    <row r="289" spans="1:10" x14ac:dyDescent="0.25">
      <c r="A289" t="s">
        <v>2645</v>
      </c>
      <c r="C289" t="s">
        <v>2645</v>
      </c>
      <c r="F289" t="s">
        <v>2680</v>
      </c>
      <c r="G289">
        <v>1</v>
      </c>
      <c r="I289" t="s">
        <v>3379</v>
      </c>
      <c r="J289">
        <v>1</v>
      </c>
    </row>
    <row r="290" spans="1:10" x14ac:dyDescent="0.25">
      <c r="A290" t="s">
        <v>2646</v>
      </c>
      <c r="C290" t="s">
        <v>2646</v>
      </c>
      <c r="F290" t="s">
        <v>3183</v>
      </c>
      <c r="G290">
        <v>1</v>
      </c>
      <c r="I290" t="s">
        <v>2599</v>
      </c>
      <c r="J290">
        <v>1</v>
      </c>
    </row>
    <row r="291" spans="1:10" x14ac:dyDescent="0.25">
      <c r="A291" t="s">
        <v>2647</v>
      </c>
      <c r="C291" t="s">
        <v>2647</v>
      </c>
      <c r="F291" t="s">
        <v>3177</v>
      </c>
      <c r="G291">
        <v>1</v>
      </c>
      <c r="I291" t="s">
        <v>3077</v>
      </c>
      <c r="J291">
        <v>1</v>
      </c>
    </row>
    <row r="292" spans="1:10" x14ac:dyDescent="0.25">
      <c r="A292" t="s">
        <v>2648</v>
      </c>
      <c r="C292" t="s">
        <v>2648</v>
      </c>
      <c r="F292" t="s">
        <v>3167</v>
      </c>
      <c r="G292">
        <v>1</v>
      </c>
      <c r="I292" t="s">
        <v>2723</v>
      </c>
      <c r="J292">
        <v>1</v>
      </c>
    </row>
    <row r="293" spans="1:10" x14ac:dyDescent="0.25">
      <c r="A293" t="s">
        <v>2649</v>
      </c>
      <c r="C293" t="s">
        <v>2649</v>
      </c>
      <c r="F293" t="s">
        <v>2861</v>
      </c>
      <c r="G293">
        <v>1</v>
      </c>
      <c r="I293" t="s">
        <v>3139</v>
      </c>
      <c r="J293">
        <v>1</v>
      </c>
    </row>
    <row r="294" spans="1:10" x14ac:dyDescent="0.25">
      <c r="A294" t="s">
        <v>2650</v>
      </c>
      <c r="C294" t="s">
        <v>2650</v>
      </c>
      <c r="F294" t="s">
        <v>3039</v>
      </c>
      <c r="G294">
        <v>1</v>
      </c>
      <c r="I294" t="s">
        <v>3169</v>
      </c>
      <c r="J294">
        <v>1</v>
      </c>
    </row>
    <row r="295" spans="1:10" x14ac:dyDescent="0.25">
      <c r="A295" t="s">
        <v>2651</v>
      </c>
      <c r="C295" t="s">
        <v>2651</v>
      </c>
      <c r="F295" t="s">
        <v>2981</v>
      </c>
      <c r="G295">
        <v>1</v>
      </c>
      <c r="I295" t="s">
        <v>3211</v>
      </c>
      <c r="J295">
        <v>1</v>
      </c>
    </row>
    <row r="296" spans="1:10" x14ac:dyDescent="0.25">
      <c r="A296" t="s">
        <v>2650</v>
      </c>
      <c r="C296" t="s">
        <v>2650</v>
      </c>
      <c r="F296" t="s">
        <v>3259</v>
      </c>
      <c r="G296">
        <v>1</v>
      </c>
      <c r="I296" t="s">
        <v>2790</v>
      </c>
      <c r="J296">
        <v>1</v>
      </c>
    </row>
    <row r="297" spans="1:10" x14ac:dyDescent="0.25">
      <c r="A297" t="s">
        <v>2651</v>
      </c>
      <c r="C297" t="s">
        <v>2651</v>
      </c>
      <c r="F297" t="s">
        <v>3284</v>
      </c>
      <c r="G297">
        <v>1</v>
      </c>
      <c r="I297" t="s">
        <v>3280</v>
      </c>
      <c r="J297">
        <v>1</v>
      </c>
    </row>
    <row r="298" spans="1:10" x14ac:dyDescent="0.25">
      <c r="A298" t="s">
        <v>2454</v>
      </c>
      <c r="C298" t="s">
        <v>2454</v>
      </c>
      <c r="F298" t="s">
        <v>3023</v>
      </c>
      <c r="G298">
        <v>1</v>
      </c>
      <c r="I298" t="s">
        <v>3051</v>
      </c>
      <c r="J298">
        <v>1</v>
      </c>
    </row>
    <row r="299" spans="1:10" x14ac:dyDescent="0.25">
      <c r="A299" t="s">
        <v>2652</v>
      </c>
      <c r="C299" t="s">
        <v>2652</v>
      </c>
      <c r="F299" t="s">
        <v>2970</v>
      </c>
      <c r="G299">
        <v>1</v>
      </c>
      <c r="I299" t="s">
        <v>3210</v>
      </c>
      <c r="J299">
        <v>1</v>
      </c>
    </row>
    <row r="300" spans="1:10" x14ac:dyDescent="0.25">
      <c r="A300" t="s">
        <v>2525</v>
      </c>
      <c r="C300" t="s">
        <v>2525</v>
      </c>
      <c r="F300" t="s">
        <v>2509</v>
      </c>
      <c r="G300">
        <v>1</v>
      </c>
      <c r="I300" t="s">
        <v>3300</v>
      </c>
      <c r="J300">
        <v>1</v>
      </c>
    </row>
    <row r="301" spans="1:10" x14ac:dyDescent="0.25">
      <c r="A301" t="s">
        <v>2653</v>
      </c>
      <c r="C301" t="s">
        <v>2653</v>
      </c>
      <c r="F301" t="s">
        <v>2801</v>
      </c>
      <c r="G301">
        <v>1</v>
      </c>
      <c r="I301" t="s">
        <v>2628</v>
      </c>
      <c r="J301">
        <v>1</v>
      </c>
    </row>
    <row r="302" spans="1:10" x14ac:dyDescent="0.25">
      <c r="A302" t="s">
        <v>2654</v>
      </c>
      <c r="C302" t="s">
        <v>2654</v>
      </c>
      <c r="F302" t="s">
        <v>2695</v>
      </c>
      <c r="G302">
        <v>1</v>
      </c>
      <c r="I302" t="s">
        <v>3277</v>
      </c>
      <c r="J302">
        <v>1</v>
      </c>
    </row>
    <row r="303" spans="1:10" x14ac:dyDescent="0.25">
      <c r="A303" t="s">
        <v>2655</v>
      </c>
      <c r="C303" t="s">
        <v>2655</v>
      </c>
      <c r="F303" t="s">
        <v>3086</v>
      </c>
      <c r="G303">
        <v>1</v>
      </c>
      <c r="I303" t="s">
        <v>2819</v>
      </c>
      <c r="J303">
        <v>1</v>
      </c>
    </row>
    <row r="304" spans="1:10" x14ac:dyDescent="0.25">
      <c r="A304" t="s">
        <v>2656</v>
      </c>
      <c r="C304" t="s">
        <v>2656</v>
      </c>
      <c r="F304" t="s">
        <v>2616</v>
      </c>
      <c r="G304">
        <v>1</v>
      </c>
      <c r="I304" t="s">
        <v>3069</v>
      </c>
      <c r="J304">
        <v>1</v>
      </c>
    </row>
    <row r="305" spans="1:10" x14ac:dyDescent="0.25">
      <c r="A305" t="s">
        <v>2657</v>
      </c>
      <c r="C305" t="s">
        <v>2657</v>
      </c>
      <c r="F305" t="s">
        <v>3088</v>
      </c>
      <c r="G305">
        <v>1</v>
      </c>
      <c r="I305" t="s">
        <v>3157</v>
      </c>
      <c r="J305">
        <v>1</v>
      </c>
    </row>
    <row r="306" spans="1:10" x14ac:dyDescent="0.25">
      <c r="A306" t="s">
        <v>2658</v>
      </c>
      <c r="C306" t="s">
        <v>2658</v>
      </c>
      <c r="F306" t="s">
        <v>2570</v>
      </c>
      <c r="G306">
        <v>1</v>
      </c>
      <c r="I306" t="s">
        <v>3392</v>
      </c>
      <c r="J306">
        <v>1</v>
      </c>
    </row>
    <row r="307" spans="1:10" x14ac:dyDescent="0.25">
      <c r="A307" t="s">
        <v>2657</v>
      </c>
      <c r="C307" t="s">
        <v>2657</v>
      </c>
      <c r="F307" t="s">
        <v>3179</v>
      </c>
      <c r="G307">
        <v>1</v>
      </c>
      <c r="I307" t="s">
        <v>3198</v>
      </c>
      <c r="J307">
        <v>1</v>
      </c>
    </row>
    <row r="308" spans="1:10" x14ac:dyDescent="0.25">
      <c r="A308" t="s">
        <v>2659</v>
      </c>
      <c r="C308" t="s">
        <v>2659</v>
      </c>
      <c r="F308" t="s">
        <v>3045</v>
      </c>
      <c r="G308">
        <v>1</v>
      </c>
      <c r="I308" t="s">
        <v>3420</v>
      </c>
      <c r="J308">
        <v>1</v>
      </c>
    </row>
    <row r="309" spans="1:10" x14ac:dyDescent="0.25">
      <c r="A309" t="s">
        <v>2460</v>
      </c>
      <c r="C309" t="s">
        <v>2460</v>
      </c>
      <c r="F309" t="s">
        <v>3533</v>
      </c>
      <c r="G309">
        <v>1</v>
      </c>
      <c r="I309" t="s">
        <v>2777</v>
      </c>
      <c r="J309">
        <v>1</v>
      </c>
    </row>
    <row r="310" spans="1:10" x14ac:dyDescent="0.25">
      <c r="A310" t="s">
        <v>2660</v>
      </c>
      <c r="C310" t="s">
        <v>2660</v>
      </c>
      <c r="F310" t="s">
        <v>3265</v>
      </c>
      <c r="G310">
        <v>1</v>
      </c>
      <c r="I310" t="s">
        <v>3066</v>
      </c>
      <c r="J310">
        <v>1</v>
      </c>
    </row>
    <row r="311" spans="1:10" x14ac:dyDescent="0.25">
      <c r="A311" t="s">
        <v>2661</v>
      </c>
      <c r="C311" t="s">
        <v>2661</v>
      </c>
      <c r="F311" t="s">
        <v>3200</v>
      </c>
      <c r="G311">
        <v>1</v>
      </c>
      <c r="I311" t="s">
        <v>3454</v>
      </c>
      <c r="J311">
        <v>1</v>
      </c>
    </row>
    <row r="312" spans="1:10" x14ac:dyDescent="0.25">
      <c r="A312" t="s">
        <v>2662</v>
      </c>
      <c r="C312" t="s">
        <v>2662</v>
      </c>
      <c r="F312" t="s">
        <v>2521</v>
      </c>
      <c r="G312">
        <v>1</v>
      </c>
      <c r="I312" t="s">
        <v>2990</v>
      </c>
      <c r="J312">
        <v>1</v>
      </c>
    </row>
    <row r="313" spans="1:10" x14ac:dyDescent="0.25">
      <c r="A313" t="s">
        <v>2663</v>
      </c>
      <c r="C313" t="s">
        <v>2663</v>
      </c>
      <c r="F313" t="s">
        <v>2583</v>
      </c>
      <c r="G313">
        <v>1</v>
      </c>
      <c r="I313" t="s">
        <v>3351</v>
      </c>
      <c r="J313">
        <v>1</v>
      </c>
    </row>
    <row r="314" spans="1:10" x14ac:dyDescent="0.25">
      <c r="A314" t="s">
        <v>2664</v>
      </c>
      <c r="C314" t="s">
        <v>2664</v>
      </c>
      <c r="F314" t="s">
        <v>3161</v>
      </c>
      <c r="G314">
        <v>1</v>
      </c>
      <c r="I314" t="s">
        <v>2770</v>
      </c>
      <c r="J314">
        <v>1</v>
      </c>
    </row>
    <row r="315" spans="1:10" x14ac:dyDescent="0.25">
      <c r="A315" t="s">
        <v>2665</v>
      </c>
      <c r="C315" t="s">
        <v>2665</v>
      </c>
      <c r="F315" t="s">
        <v>3135</v>
      </c>
      <c r="G315">
        <v>1</v>
      </c>
      <c r="I315" t="s">
        <v>2931</v>
      </c>
      <c r="J315">
        <v>1</v>
      </c>
    </row>
    <row r="316" spans="1:10" x14ac:dyDescent="0.25">
      <c r="A316" t="s">
        <v>2666</v>
      </c>
      <c r="C316" t="s">
        <v>2666</v>
      </c>
      <c r="F316" t="s">
        <v>3295</v>
      </c>
      <c r="G316">
        <v>1</v>
      </c>
      <c r="I316" t="s">
        <v>2661</v>
      </c>
      <c r="J316">
        <v>1</v>
      </c>
    </row>
    <row r="317" spans="1:10" x14ac:dyDescent="0.25">
      <c r="A317" t="s">
        <v>2546</v>
      </c>
      <c r="C317" t="s">
        <v>2546</v>
      </c>
      <c r="F317" t="s">
        <v>3174</v>
      </c>
      <c r="G317">
        <v>1</v>
      </c>
      <c r="I317" t="s">
        <v>2984</v>
      </c>
      <c r="J317">
        <v>1</v>
      </c>
    </row>
    <row r="318" spans="1:10" x14ac:dyDescent="0.25">
      <c r="A318" t="s">
        <v>2475</v>
      </c>
      <c r="C318" t="s">
        <v>2475</v>
      </c>
      <c r="F318" t="s">
        <v>3028</v>
      </c>
      <c r="G318">
        <v>1</v>
      </c>
      <c r="I318" t="s">
        <v>2720</v>
      </c>
      <c r="J318">
        <v>1</v>
      </c>
    </row>
    <row r="319" spans="1:10" x14ac:dyDescent="0.25">
      <c r="A319" t="s">
        <v>2667</v>
      </c>
      <c r="C319" t="s">
        <v>2667</v>
      </c>
      <c r="F319" t="s">
        <v>3534</v>
      </c>
      <c r="G319">
        <v>1</v>
      </c>
      <c r="I319" t="s">
        <v>3048</v>
      </c>
      <c r="J319">
        <v>1</v>
      </c>
    </row>
    <row r="320" spans="1:10" x14ac:dyDescent="0.25">
      <c r="A320" t="s">
        <v>2473</v>
      </c>
      <c r="C320" t="s">
        <v>2473</v>
      </c>
      <c r="F320" t="s">
        <v>2469</v>
      </c>
      <c r="G320">
        <v>1</v>
      </c>
      <c r="I320" t="s">
        <v>3481</v>
      </c>
      <c r="J320">
        <v>1</v>
      </c>
    </row>
    <row r="321" spans="1:10" x14ac:dyDescent="0.25">
      <c r="A321" t="s">
        <v>2473</v>
      </c>
      <c r="C321" t="s">
        <v>2473</v>
      </c>
      <c r="F321" t="s">
        <v>3143</v>
      </c>
      <c r="G321">
        <v>1</v>
      </c>
      <c r="I321" t="s">
        <v>2496</v>
      </c>
      <c r="J321">
        <v>1</v>
      </c>
    </row>
    <row r="322" spans="1:10" x14ac:dyDescent="0.25">
      <c r="A322" t="s">
        <v>2545</v>
      </c>
      <c r="C322" t="s">
        <v>2545</v>
      </c>
      <c r="F322" t="s">
        <v>2963</v>
      </c>
      <c r="G322">
        <v>1</v>
      </c>
      <c r="I322" t="s">
        <v>3106</v>
      </c>
      <c r="J322">
        <v>1</v>
      </c>
    </row>
    <row r="323" spans="1:10" x14ac:dyDescent="0.25">
      <c r="A323" t="s">
        <v>2473</v>
      </c>
      <c r="C323" t="s">
        <v>2473</v>
      </c>
      <c r="F323" t="s">
        <v>3005</v>
      </c>
      <c r="G323">
        <v>1</v>
      </c>
      <c r="I323" t="s">
        <v>2499</v>
      </c>
      <c r="J323">
        <v>1</v>
      </c>
    </row>
    <row r="324" spans="1:10" x14ac:dyDescent="0.25">
      <c r="A324" t="s">
        <v>2545</v>
      </c>
      <c r="C324" t="s">
        <v>2545</v>
      </c>
      <c r="F324" t="s">
        <v>3232</v>
      </c>
      <c r="G324">
        <v>1</v>
      </c>
      <c r="I324" t="s">
        <v>3385</v>
      </c>
      <c r="J324">
        <v>1</v>
      </c>
    </row>
    <row r="325" spans="1:10" x14ac:dyDescent="0.25">
      <c r="A325" t="s">
        <v>2545</v>
      </c>
      <c r="C325" t="s">
        <v>2545</v>
      </c>
      <c r="F325" t="s">
        <v>2737</v>
      </c>
      <c r="G325">
        <v>1</v>
      </c>
      <c r="I325" t="s">
        <v>2508</v>
      </c>
      <c r="J325">
        <v>1</v>
      </c>
    </row>
    <row r="326" spans="1:10" x14ac:dyDescent="0.25">
      <c r="A326" t="s">
        <v>2548</v>
      </c>
      <c r="C326" t="s">
        <v>2548</v>
      </c>
      <c r="F326" t="s">
        <v>3064</v>
      </c>
      <c r="G326">
        <v>1</v>
      </c>
      <c r="I326" t="s">
        <v>3279</v>
      </c>
      <c r="J326">
        <v>1</v>
      </c>
    </row>
    <row r="327" spans="1:10" x14ac:dyDescent="0.25">
      <c r="A327" t="s">
        <v>2475</v>
      </c>
      <c r="C327" t="s">
        <v>2475</v>
      </c>
      <c r="F327" t="s">
        <v>3315</v>
      </c>
      <c r="G327">
        <v>1</v>
      </c>
      <c r="I327" t="s">
        <v>2675</v>
      </c>
      <c r="J327">
        <v>1</v>
      </c>
    </row>
    <row r="328" spans="1:10" x14ac:dyDescent="0.25">
      <c r="A328" t="s">
        <v>2548</v>
      </c>
      <c r="C328" t="s">
        <v>2548</v>
      </c>
      <c r="F328" t="s">
        <v>3309</v>
      </c>
      <c r="G328">
        <v>1</v>
      </c>
      <c r="I328" t="s">
        <v>2863</v>
      </c>
      <c r="J328">
        <v>1</v>
      </c>
    </row>
    <row r="329" spans="1:10" x14ac:dyDescent="0.25">
      <c r="A329" t="s">
        <v>2548</v>
      </c>
      <c r="C329" t="s">
        <v>2548</v>
      </c>
      <c r="F329" t="s">
        <v>3067</v>
      </c>
      <c r="G329">
        <v>1</v>
      </c>
      <c r="I329" t="s">
        <v>3130</v>
      </c>
      <c r="J329">
        <v>1</v>
      </c>
    </row>
    <row r="330" spans="1:10" x14ac:dyDescent="0.25">
      <c r="A330" t="s">
        <v>2545</v>
      </c>
      <c r="C330" t="s">
        <v>2545</v>
      </c>
      <c r="F330" t="s">
        <v>2989</v>
      </c>
      <c r="G330">
        <v>1</v>
      </c>
      <c r="I330" t="s">
        <v>2980</v>
      </c>
      <c r="J330">
        <v>1</v>
      </c>
    </row>
    <row r="331" spans="1:10" x14ac:dyDescent="0.25">
      <c r="A331" t="s">
        <v>2545</v>
      </c>
      <c r="C331" t="s">
        <v>2545</v>
      </c>
      <c r="F331" t="s">
        <v>3058</v>
      </c>
      <c r="G331">
        <v>1</v>
      </c>
      <c r="I331" t="s">
        <v>2673</v>
      </c>
      <c r="J331">
        <v>1</v>
      </c>
    </row>
    <row r="332" spans="1:10" x14ac:dyDescent="0.25">
      <c r="A332" t="s">
        <v>2621</v>
      </c>
      <c r="C332" t="s">
        <v>2621</v>
      </c>
      <c r="F332" t="s">
        <v>3253</v>
      </c>
      <c r="G332">
        <v>1</v>
      </c>
      <c r="I332" t="s">
        <v>3358</v>
      </c>
      <c r="J332">
        <v>1</v>
      </c>
    </row>
    <row r="333" spans="1:10" x14ac:dyDescent="0.25">
      <c r="A333" t="s">
        <v>2547</v>
      </c>
      <c r="C333" t="s">
        <v>2547</v>
      </c>
      <c r="F333" t="s">
        <v>2957</v>
      </c>
      <c r="G333">
        <v>1</v>
      </c>
      <c r="I333" t="s">
        <v>2935</v>
      </c>
      <c r="J333">
        <v>1</v>
      </c>
    </row>
    <row r="334" spans="1:10" x14ac:dyDescent="0.25">
      <c r="A334" t="s">
        <v>2547</v>
      </c>
      <c r="C334" t="s">
        <v>2547</v>
      </c>
      <c r="F334" t="s">
        <v>3302</v>
      </c>
      <c r="G334">
        <v>1</v>
      </c>
      <c r="I334" t="s">
        <v>3093</v>
      </c>
      <c r="J334">
        <v>1</v>
      </c>
    </row>
    <row r="335" spans="1:10" x14ac:dyDescent="0.25">
      <c r="A335" t="s">
        <v>2668</v>
      </c>
      <c r="C335" t="s">
        <v>2668</v>
      </c>
      <c r="F335" t="s">
        <v>2506</v>
      </c>
      <c r="G335">
        <v>1</v>
      </c>
      <c r="I335" t="s">
        <v>3415</v>
      </c>
      <c r="J335">
        <v>1</v>
      </c>
    </row>
    <row r="336" spans="1:10" x14ac:dyDescent="0.25">
      <c r="A336" t="s">
        <v>3530</v>
      </c>
      <c r="C336" t="s">
        <v>3530</v>
      </c>
      <c r="F336" t="s">
        <v>3535</v>
      </c>
      <c r="G336">
        <v>1</v>
      </c>
      <c r="I336" t="s">
        <v>3061</v>
      </c>
      <c r="J336">
        <v>1</v>
      </c>
    </row>
    <row r="337" spans="1:10" x14ac:dyDescent="0.25">
      <c r="A337" t="s">
        <v>2483</v>
      </c>
      <c r="C337" t="s">
        <v>2483</v>
      </c>
      <c r="F337" t="s">
        <v>2753</v>
      </c>
      <c r="G337">
        <v>1</v>
      </c>
      <c r="I337" t="s">
        <v>2482</v>
      </c>
      <c r="J337">
        <v>1</v>
      </c>
    </row>
    <row r="338" spans="1:10" x14ac:dyDescent="0.25">
      <c r="A338" t="s">
        <v>2669</v>
      </c>
      <c r="C338" t="s">
        <v>2669</v>
      </c>
      <c r="F338" t="s">
        <v>2588</v>
      </c>
      <c r="G338">
        <v>1</v>
      </c>
      <c r="I338" t="s">
        <v>3116</v>
      </c>
      <c r="J338">
        <v>1</v>
      </c>
    </row>
    <row r="339" spans="1:10" x14ac:dyDescent="0.25">
      <c r="A339" t="s">
        <v>2483</v>
      </c>
      <c r="C339" t="s">
        <v>2483</v>
      </c>
      <c r="F339" t="s">
        <v>3205</v>
      </c>
      <c r="G339">
        <v>1</v>
      </c>
      <c r="I339" t="s">
        <v>2576</v>
      </c>
      <c r="J339">
        <v>1</v>
      </c>
    </row>
    <row r="340" spans="1:10" x14ac:dyDescent="0.25">
      <c r="A340" t="s">
        <v>2480</v>
      </c>
      <c r="C340" t="s">
        <v>2480</v>
      </c>
      <c r="F340" t="s">
        <v>2994</v>
      </c>
      <c r="G340">
        <v>1</v>
      </c>
      <c r="I340" t="s">
        <v>2528</v>
      </c>
      <c r="J340">
        <v>1</v>
      </c>
    </row>
    <row r="341" spans="1:10" x14ac:dyDescent="0.25">
      <c r="A341" t="s">
        <v>2670</v>
      </c>
      <c r="C341" t="s">
        <v>2670</v>
      </c>
      <c r="F341" t="s">
        <v>3145</v>
      </c>
      <c r="G341">
        <v>1</v>
      </c>
      <c r="I341" t="s">
        <v>2833</v>
      </c>
      <c r="J341">
        <v>1</v>
      </c>
    </row>
    <row r="342" spans="1:10" x14ac:dyDescent="0.25">
      <c r="A342" t="s">
        <v>2671</v>
      </c>
      <c r="C342" t="s">
        <v>2671</v>
      </c>
      <c r="F342" t="s">
        <v>2561</v>
      </c>
      <c r="G342">
        <v>1</v>
      </c>
      <c r="I342" t="s">
        <v>3110</v>
      </c>
      <c r="J342">
        <v>1</v>
      </c>
    </row>
    <row r="343" spans="1:10" x14ac:dyDescent="0.25">
      <c r="A343" t="s">
        <v>2672</v>
      </c>
      <c r="C343" t="s">
        <v>2672</v>
      </c>
      <c r="F343" t="s">
        <v>3097</v>
      </c>
      <c r="G343">
        <v>1</v>
      </c>
      <c r="I343" t="s">
        <v>1359</v>
      </c>
      <c r="J343">
        <v>1</v>
      </c>
    </row>
    <row r="344" spans="1:10" x14ac:dyDescent="0.25">
      <c r="A344" t="s">
        <v>2673</v>
      </c>
      <c r="C344" t="s">
        <v>2673</v>
      </c>
      <c r="F344" t="s">
        <v>3089</v>
      </c>
      <c r="G344">
        <v>1</v>
      </c>
      <c r="I344" t="s">
        <v>3057</v>
      </c>
      <c r="J344">
        <v>1</v>
      </c>
    </row>
    <row r="345" spans="1:10" x14ac:dyDescent="0.25">
      <c r="A345" t="s">
        <v>2674</v>
      </c>
      <c r="C345" t="s">
        <v>2674</v>
      </c>
      <c r="F345" t="s">
        <v>2564</v>
      </c>
      <c r="G345">
        <v>1</v>
      </c>
      <c r="I345" t="s">
        <v>3360</v>
      </c>
      <c r="J345">
        <v>1</v>
      </c>
    </row>
    <row r="346" spans="1:10" x14ac:dyDescent="0.25">
      <c r="A346" t="s">
        <v>2675</v>
      </c>
      <c r="C346" t="s">
        <v>2675</v>
      </c>
      <c r="F346" t="s">
        <v>2774</v>
      </c>
      <c r="G346">
        <v>1</v>
      </c>
      <c r="I346" t="s">
        <v>3340</v>
      </c>
      <c r="J346">
        <v>1</v>
      </c>
    </row>
    <row r="347" spans="1:10" x14ac:dyDescent="0.25">
      <c r="A347" t="s">
        <v>2676</v>
      </c>
      <c r="C347" t="s">
        <v>2676</v>
      </c>
      <c r="F347" t="s">
        <v>2772</v>
      </c>
      <c r="G347">
        <v>1</v>
      </c>
      <c r="I347" t="s">
        <v>3032</v>
      </c>
      <c r="J347">
        <v>1</v>
      </c>
    </row>
    <row r="348" spans="1:10" x14ac:dyDescent="0.25">
      <c r="A348" t="s">
        <v>2677</v>
      </c>
      <c r="C348" t="s">
        <v>2677</v>
      </c>
      <c r="F348" t="s">
        <v>3308</v>
      </c>
      <c r="G348">
        <v>1</v>
      </c>
      <c r="I348" t="s">
        <v>3501</v>
      </c>
      <c r="J348">
        <v>1</v>
      </c>
    </row>
    <row r="349" spans="1:10" x14ac:dyDescent="0.25">
      <c r="A349" t="s">
        <v>2635</v>
      </c>
      <c r="C349" t="s">
        <v>2635</v>
      </c>
      <c r="F349" t="s">
        <v>3192</v>
      </c>
      <c r="G349">
        <v>1</v>
      </c>
      <c r="I349" t="s">
        <v>2751</v>
      </c>
      <c r="J349">
        <v>1</v>
      </c>
    </row>
    <row r="350" spans="1:10" x14ac:dyDescent="0.25">
      <c r="A350" t="s">
        <v>2624</v>
      </c>
      <c r="C350" t="s">
        <v>2624</v>
      </c>
      <c r="F350" t="s">
        <v>2941</v>
      </c>
      <c r="G350">
        <v>1</v>
      </c>
      <c r="I350" t="s">
        <v>3227</v>
      </c>
      <c r="J350">
        <v>1</v>
      </c>
    </row>
    <row r="351" spans="1:10" x14ac:dyDescent="0.25">
      <c r="A351" t="s">
        <v>2678</v>
      </c>
      <c r="C351" t="s">
        <v>2678</v>
      </c>
      <c r="F351" t="s">
        <v>2780</v>
      </c>
      <c r="G351">
        <v>1</v>
      </c>
      <c r="I351" t="s">
        <v>3298</v>
      </c>
      <c r="J351">
        <v>1</v>
      </c>
    </row>
    <row r="352" spans="1:10" x14ac:dyDescent="0.25">
      <c r="A352" t="s">
        <v>2573</v>
      </c>
      <c r="C352" t="s">
        <v>2573</v>
      </c>
      <c r="F352" t="s">
        <v>3004</v>
      </c>
      <c r="G352">
        <v>1</v>
      </c>
      <c r="I352" t="s">
        <v>3355</v>
      </c>
      <c r="J352">
        <v>1</v>
      </c>
    </row>
    <row r="353" spans="1:10" x14ac:dyDescent="0.25">
      <c r="A353" t="s">
        <v>2679</v>
      </c>
      <c r="C353" t="s">
        <v>2679</v>
      </c>
      <c r="F353" t="s">
        <v>2948</v>
      </c>
      <c r="G353">
        <v>1</v>
      </c>
      <c r="I353" t="s">
        <v>2748</v>
      </c>
      <c r="J353">
        <v>1</v>
      </c>
    </row>
    <row r="354" spans="1:10" x14ac:dyDescent="0.25">
      <c r="A354" t="s">
        <v>2495</v>
      </c>
      <c r="C354" t="s">
        <v>2495</v>
      </c>
      <c r="F354" t="s">
        <v>3188</v>
      </c>
      <c r="G354">
        <v>1</v>
      </c>
      <c r="I354" t="s">
        <v>3333</v>
      </c>
      <c r="J354">
        <v>1</v>
      </c>
    </row>
    <row r="355" spans="1:10" x14ac:dyDescent="0.25">
      <c r="A355" t="s">
        <v>2680</v>
      </c>
      <c r="C355" t="s">
        <v>2680</v>
      </c>
      <c r="F355" t="s">
        <v>3046</v>
      </c>
      <c r="G355">
        <v>1</v>
      </c>
      <c r="I355" t="s">
        <v>2785</v>
      </c>
      <c r="J355">
        <v>1</v>
      </c>
    </row>
    <row r="356" spans="1:10" x14ac:dyDescent="0.25">
      <c r="A356" t="s">
        <v>1527</v>
      </c>
      <c r="C356" t="s">
        <v>1527</v>
      </c>
      <c r="F356" t="s">
        <v>2845</v>
      </c>
      <c r="G356">
        <v>1</v>
      </c>
      <c r="I356" t="s">
        <v>3291</v>
      </c>
      <c r="J356">
        <v>1</v>
      </c>
    </row>
    <row r="357" spans="1:10" x14ac:dyDescent="0.25">
      <c r="A357" t="s">
        <v>1527</v>
      </c>
      <c r="C357" t="s">
        <v>1527</v>
      </c>
      <c r="F357" t="s">
        <v>3233</v>
      </c>
      <c r="G357">
        <v>1</v>
      </c>
      <c r="I357" t="s">
        <v>3098</v>
      </c>
      <c r="J357">
        <v>1</v>
      </c>
    </row>
    <row r="358" spans="1:10" x14ac:dyDescent="0.25">
      <c r="A358" t="s">
        <v>2633</v>
      </c>
      <c r="C358" t="s">
        <v>2633</v>
      </c>
      <c r="F358" t="s">
        <v>2775</v>
      </c>
      <c r="G358">
        <v>1</v>
      </c>
      <c r="I358" t="s">
        <v>3187</v>
      </c>
      <c r="J358">
        <v>1</v>
      </c>
    </row>
    <row r="359" spans="1:10" x14ac:dyDescent="0.25">
      <c r="A359" t="s">
        <v>1527</v>
      </c>
      <c r="C359" t="s">
        <v>1527</v>
      </c>
      <c r="F359" t="s">
        <v>2946</v>
      </c>
      <c r="G359">
        <v>1</v>
      </c>
      <c r="I359" t="s">
        <v>3263</v>
      </c>
      <c r="J359">
        <v>1</v>
      </c>
    </row>
    <row r="360" spans="1:10" x14ac:dyDescent="0.25">
      <c r="A360" t="s">
        <v>1527</v>
      </c>
      <c r="C360" t="s">
        <v>1527</v>
      </c>
      <c r="F360" t="s">
        <v>3222</v>
      </c>
      <c r="G360">
        <v>1</v>
      </c>
      <c r="I360" t="s">
        <v>3193</v>
      </c>
      <c r="J360">
        <v>1</v>
      </c>
    </row>
    <row r="361" spans="1:10" x14ac:dyDescent="0.25">
      <c r="A361" t="s">
        <v>2515</v>
      </c>
      <c r="C361" t="s">
        <v>2515</v>
      </c>
      <c r="F361" t="s">
        <v>3054</v>
      </c>
      <c r="G361">
        <v>1</v>
      </c>
      <c r="I361" t="s">
        <v>2680</v>
      </c>
      <c r="J361">
        <v>1</v>
      </c>
    </row>
    <row r="362" spans="1:10" x14ac:dyDescent="0.25">
      <c r="A362" t="s">
        <v>2515</v>
      </c>
      <c r="C362" t="s">
        <v>2515</v>
      </c>
      <c r="F362" t="s">
        <v>3241</v>
      </c>
      <c r="G362">
        <v>1</v>
      </c>
      <c r="I362" t="s">
        <v>3183</v>
      </c>
      <c r="J362">
        <v>1</v>
      </c>
    </row>
    <row r="363" spans="1:10" x14ac:dyDescent="0.25">
      <c r="A363" t="s">
        <v>2681</v>
      </c>
      <c r="C363" t="s">
        <v>2681</v>
      </c>
      <c r="F363" t="s">
        <v>3158</v>
      </c>
      <c r="G363">
        <v>1</v>
      </c>
      <c r="I363" t="s">
        <v>3177</v>
      </c>
      <c r="J363">
        <v>1</v>
      </c>
    </row>
    <row r="364" spans="1:10" x14ac:dyDescent="0.25">
      <c r="A364" t="s">
        <v>2682</v>
      </c>
      <c r="C364" t="s">
        <v>2682</v>
      </c>
      <c r="F364" t="s">
        <v>2731</v>
      </c>
      <c r="G364">
        <v>1</v>
      </c>
      <c r="I364" t="s">
        <v>3167</v>
      </c>
      <c r="J364">
        <v>1</v>
      </c>
    </row>
    <row r="365" spans="1:10" x14ac:dyDescent="0.25">
      <c r="A365" t="s">
        <v>2683</v>
      </c>
      <c r="C365" t="s">
        <v>2683</v>
      </c>
      <c r="F365" t="s">
        <v>1440</v>
      </c>
      <c r="G365">
        <v>1</v>
      </c>
      <c r="I365" t="s">
        <v>2861</v>
      </c>
      <c r="J365">
        <v>1</v>
      </c>
    </row>
    <row r="366" spans="1:10" x14ac:dyDescent="0.25">
      <c r="A366" t="s">
        <v>2684</v>
      </c>
      <c r="C366" t="s">
        <v>2684</v>
      </c>
      <c r="F366" t="s">
        <v>3123</v>
      </c>
      <c r="G366">
        <v>1</v>
      </c>
      <c r="I366" t="s">
        <v>3446</v>
      </c>
      <c r="J366">
        <v>1</v>
      </c>
    </row>
    <row r="367" spans="1:10" x14ac:dyDescent="0.25">
      <c r="A367" t="s">
        <v>1528</v>
      </c>
      <c r="C367" t="s">
        <v>1528</v>
      </c>
      <c r="F367" t="s">
        <v>3234</v>
      </c>
      <c r="G367">
        <v>1</v>
      </c>
      <c r="I367" t="s">
        <v>3039</v>
      </c>
      <c r="J367">
        <v>1</v>
      </c>
    </row>
    <row r="368" spans="1:10" x14ac:dyDescent="0.25">
      <c r="A368" t="s">
        <v>2685</v>
      </c>
      <c r="C368" t="s">
        <v>2685</v>
      </c>
      <c r="F368" t="s">
        <v>3114</v>
      </c>
      <c r="G368">
        <v>1</v>
      </c>
      <c r="I368" t="s">
        <v>2981</v>
      </c>
      <c r="J368">
        <v>1</v>
      </c>
    </row>
    <row r="369" spans="1:10" x14ac:dyDescent="0.25">
      <c r="A369" t="s">
        <v>2685</v>
      </c>
      <c r="C369" t="s">
        <v>2685</v>
      </c>
      <c r="F369" t="s">
        <v>2991</v>
      </c>
      <c r="G369">
        <v>1</v>
      </c>
      <c r="I369" t="s">
        <v>3259</v>
      </c>
      <c r="J369">
        <v>1</v>
      </c>
    </row>
    <row r="370" spans="1:10" x14ac:dyDescent="0.25">
      <c r="A370" t="s">
        <v>2686</v>
      </c>
      <c r="C370" t="s">
        <v>2686</v>
      </c>
      <c r="F370" t="s">
        <v>3059</v>
      </c>
      <c r="G370">
        <v>1</v>
      </c>
      <c r="I370" t="s">
        <v>3449</v>
      </c>
      <c r="J370">
        <v>1</v>
      </c>
    </row>
    <row r="371" spans="1:10" x14ac:dyDescent="0.25">
      <c r="A371" t="s">
        <v>2687</v>
      </c>
      <c r="C371" t="s">
        <v>2687</v>
      </c>
      <c r="F371" t="s">
        <v>3026</v>
      </c>
      <c r="G371">
        <v>1</v>
      </c>
      <c r="I371" t="s">
        <v>3023</v>
      </c>
      <c r="J371">
        <v>1</v>
      </c>
    </row>
    <row r="372" spans="1:10" x14ac:dyDescent="0.25">
      <c r="A372" t="s">
        <v>2688</v>
      </c>
      <c r="C372" t="s">
        <v>2688</v>
      </c>
      <c r="F372" t="s">
        <v>2799</v>
      </c>
      <c r="G372">
        <v>1</v>
      </c>
      <c r="I372" t="s">
        <v>3381</v>
      </c>
      <c r="J372">
        <v>1</v>
      </c>
    </row>
    <row r="373" spans="1:10" x14ac:dyDescent="0.25">
      <c r="A373" t="s">
        <v>2683</v>
      </c>
      <c r="C373" t="s">
        <v>2683</v>
      </c>
      <c r="F373" t="s">
        <v>3214</v>
      </c>
      <c r="G373">
        <v>1</v>
      </c>
      <c r="I373" t="s">
        <v>2970</v>
      </c>
      <c r="J373">
        <v>1</v>
      </c>
    </row>
    <row r="374" spans="1:10" x14ac:dyDescent="0.25">
      <c r="A374" t="s">
        <v>2683</v>
      </c>
      <c r="C374" t="s">
        <v>2683</v>
      </c>
      <c r="F374" t="s">
        <v>2846</v>
      </c>
      <c r="G374">
        <v>1</v>
      </c>
      <c r="I374" t="s">
        <v>2509</v>
      </c>
      <c r="J374">
        <v>1</v>
      </c>
    </row>
    <row r="375" spans="1:10" x14ac:dyDescent="0.25">
      <c r="A375" t="s">
        <v>2682</v>
      </c>
      <c r="C375" t="s">
        <v>2682</v>
      </c>
      <c r="F375" t="s">
        <v>3034</v>
      </c>
      <c r="G375">
        <v>1</v>
      </c>
      <c r="I375" t="s">
        <v>2801</v>
      </c>
      <c r="J375">
        <v>1</v>
      </c>
    </row>
    <row r="376" spans="1:10" x14ac:dyDescent="0.25">
      <c r="A376" t="s">
        <v>2689</v>
      </c>
      <c r="C376" t="s">
        <v>2689</v>
      </c>
      <c r="F376" t="s">
        <v>2535</v>
      </c>
      <c r="G376">
        <v>1</v>
      </c>
      <c r="I376" t="s">
        <v>2695</v>
      </c>
      <c r="J376">
        <v>1</v>
      </c>
    </row>
    <row r="377" spans="1:10" x14ac:dyDescent="0.25">
      <c r="A377" t="s">
        <v>2690</v>
      </c>
      <c r="C377" t="s">
        <v>2690</v>
      </c>
      <c r="F377" t="s">
        <v>2955</v>
      </c>
      <c r="G377">
        <v>1</v>
      </c>
      <c r="I377" t="s">
        <v>3086</v>
      </c>
      <c r="J377">
        <v>1</v>
      </c>
    </row>
    <row r="378" spans="1:10" x14ac:dyDescent="0.25">
      <c r="A378" t="s">
        <v>2691</v>
      </c>
      <c r="C378" t="s">
        <v>2691</v>
      </c>
      <c r="F378" t="s">
        <v>2595</v>
      </c>
      <c r="G378">
        <v>1</v>
      </c>
      <c r="I378" t="s">
        <v>2616</v>
      </c>
      <c r="J378">
        <v>1</v>
      </c>
    </row>
    <row r="379" spans="1:10" x14ac:dyDescent="0.25">
      <c r="A379" t="s">
        <v>2692</v>
      </c>
      <c r="C379" t="s">
        <v>2692</v>
      </c>
      <c r="F379" t="s">
        <v>3085</v>
      </c>
      <c r="G379">
        <v>1</v>
      </c>
      <c r="I379" t="s">
        <v>2570</v>
      </c>
      <c r="J379">
        <v>1</v>
      </c>
    </row>
    <row r="380" spans="1:10" x14ac:dyDescent="0.25">
      <c r="A380" t="s">
        <v>2571</v>
      </c>
      <c r="C380" t="s">
        <v>2571</v>
      </c>
      <c r="F380" t="s">
        <v>2756</v>
      </c>
      <c r="G380">
        <v>1</v>
      </c>
      <c r="I380" t="s">
        <v>3179</v>
      </c>
      <c r="J380">
        <v>1</v>
      </c>
    </row>
    <row r="381" spans="1:10" x14ac:dyDescent="0.25">
      <c r="A381" t="s">
        <v>2693</v>
      </c>
      <c r="C381" t="s">
        <v>2693</v>
      </c>
      <c r="F381" t="s">
        <v>2952</v>
      </c>
      <c r="G381">
        <v>1</v>
      </c>
      <c r="I381" t="s">
        <v>3045</v>
      </c>
      <c r="J381">
        <v>1</v>
      </c>
    </row>
    <row r="382" spans="1:10" x14ac:dyDescent="0.25">
      <c r="A382" t="s">
        <v>2515</v>
      </c>
      <c r="C382" t="s">
        <v>2515</v>
      </c>
      <c r="F382" t="s">
        <v>3126</v>
      </c>
      <c r="G382">
        <v>1</v>
      </c>
      <c r="I382" t="s">
        <v>3533</v>
      </c>
      <c r="J382">
        <v>1</v>
      </c>
    </row>
    <row r="383" spans="1:10" x14ac:dyDescent="0.25">
      <c r="A383" t="s">
        <v>2694</v>
      </c>
      <c r="C383" t="s">
        <v>2694</v>
      </c>
      <c r="F383" t="s">
        <v>2584</v>
      </c>
      <c r="G383">
        <v>1</v>
      </c>
      <c r="I383" t="s">
        <v>3527</v>
      </c>
      <c r="J383">
        <v>1</v>
      </c>
    </row>
    <row r="384" spans="1:10" x14ac:dyDescent="0.25">
      <c r="A384" t="s">
        <v>2695</v>
      </c>
      <c r="C384" t="s">
        <v>2695</v>
      </c>
      <c r="F384" t="s">
        <v>2749</v>
      </c>
      <c r="G384">
        <v>1</v>
      </c>
      <c r="I384" t="s">
        <v>3265</v>
      </c>
      <c r="J384">
        <v>1</v>
      </c>
    </row>
    <row r="385" spans="1:10" x14ac:dyDescent="0.25">
      <c r="A385" t="s">
        <v>2696</v>
      </c>
      <c r="C385" t="s">
        <v>2696</v>
      </c>
      <c r="F385" t="s">
        <v>2792</v>
      </c>
      <c r="G385">
        <v>1</v>
      </c>
      <c r="I385" t="s">
        <v>3200</v>
      </c>
      <c r="J385">
        <v>1</v>
      </c>
    </row>
    <row r="386" spans="1:10" x14ac:dyDescent="0.25">
      <c r="A386" t="s">
        <v>2697</v>
      </c>
      <c r="C386" t="s">
        <v>2697</v>
      </c>
      <c r="F386" t="s">
        <v>2618</v>
      </c>
      <c r="G386">
        <v>1</v>
      </c>
      <c r="I386" t="s">
        <v>2521</v>
      </c>
      <c r="J386">
        <v>1</v>
      </c>
    </row>
    <row r="387" spans="1:10" x14ac:dyDescent="0.25">
      <c r="A387" t="s">
        <v>2698</v>
      </c>
      <c r="C387" t="s">
        <v>2698</v>
      </c>
      <c r="F387" t="s">
        <v>2527</v>
      </c>
      <c r="G387">
        <v>1</v>
      </c>
      <c r="I387" t="s">
        <v>2583</v>
      </c>
      <c r="J387">
        <v>1</v>
      </c>
    </row>
    <row r="388" spans="1:10" x14ac:dyDescent="0.25">
      <c r="A388" t="s">
        <v>2699</v>
      </c>
      <c r="C388" t="s">
        <v>2699</v>
      </c>
      <c r="F388" t="s">
        <v>2708</v>
      </c>
      <c r="G388">
        <v>1</v>
      </c>
      <c r="I388" t="s">
        <v>3135</v>
      </c>
      <c r="J388">
        <v>1</v>
      </c>
    </row>
    <row r="389" spans="1:10" x14ac:dyDescent="0.25">
      <c r="A389" t="s">
        <v>2700</v>
      </c>
      <c r="C389" t="s">
        <v>2700</v>
      </c>
      <c r="F389" t="s">
        <v>2821</v>
      </c>
      <c r="G389">
        <v>1</v>
      </c>
      <c r="I389" t="s">
        <v>3295</v>
      </c>
      <c r="J389">
        <v>1</v>
      </c>
    </row>
    <row r="390" spans="1:10" x14ac:dyDescent="0.25">
      <c r="A390" t="s">
        <v>2701</v>
      </c>
      <c r="C390" t="s">
        <v>2701</v>
      </c>
      <c r="F390" t="s">
        <v>3213</v>
      </c>
      <c r="G390">
        <v>1</v>
      </c>
      <c r="I390" t="s">
        <v>3174</v>
      </c>
      <c r="J390">
        <v>1</v>
      </c>
    </row>
    <row r="391" spans="1:10" x14ac:dyDescent="0.25">
      <c r="A391" t="s">
        <v>2702</v>
      </c>
      <c r="C391" t="s">
        <v>2702</v>
      </c>
      <c r="F391" t="s">
        <v>2744</v>
      </c>
      <c r="G391">
        <v>1</v>
      </c>
      <c r="I391" t="s">
        <v>3028</v>
      </c>
      <c r="J391">
        <v>1</v>
      </c>
    </row>
    <row r="392" spans="1:10" x14ac:dyDescent="0.25">
      <c r="A392" t="s">
        <v>2703</v>
      </c>
      <c r="C392" t="s">
        <v>2703</v>
      </c>
      <c r="F392" t="s">
        <v>2727</v>
      </c>
      <c r="G392">
        <v>1</v>
      </c>
      <c r="I392" t="s">
        <v>3534</v>
      </c>
      <c r="J392">
        <v>1</v>
      </c>
    </row>
    <row r="393" spans="1:10" x14ac:dyDescent="0.25">
      <c r="A393" t="s">
        <v>2702</v>
      </c>
      <c r="C393" t="s">
        <v>2702</v>
      </c>
      <c r="F393" t="s">
        <v>3129</v>
      </c>
      <c r="G393">
        <v>1</v>
      </c>
      <c r="I393" t="s">
        <v>2469</v>
      </c>
      <c r="J393">
        <v>1</v>
      </c>
    </row>
    <row r="394" spans="1:10" x14ac:dyDescent="0.25">
      <c r="A394" t="s">
        <v>2704</v>
      </c>
      <c r="C394" t="s">
        <v>2704</v>
      </c>
      <c r="F394" t="s">
        <v>2665</v>
      </c>
      <c r="G394">
        <v>1</v>
      </c>
      <c r="I394" t="s">
        <v>3143</v>
      </c>
      <c r="J394">
        <v>1</v>
      </c>
    </row>
    <row r="395" spans="1:10" x14ac:dyDescent="0.25">
      <c r="A395" t="s">
        <v>2657</v>
      </c>
      <c r="C395" t="s">
        <v>2657</v>
      </c>
      <c r="F395" t="s">
        <v>2625</v>
      </c>
      <c r="G395">
        <v>1</v>
      </c>
      <c r="I395" t="s">
        <v>2963</v>
      </c>
      <c r="J395">
        <v>1</v>
      </c>
    </row>
    <row r="396" spans="1:10" x14ac:dyDescent="0.25">
      <c r="A396" t="s">
        <v>2704</v>
      </c>
      <c r="C396" t="s">
        <v>2704</v>
      </c>
      <c r="F396" t="s">
        <v>2997</v>
      </c>
      <c r="G396">
        <v>1</v>
      </c>
      <c r="I396" t="s">
        <v>3005</v>
      </c>
      <c r="J396">
        <v>1</v>
      </c>
    </row>
    <row r="397" spans="1:10" x14ac:dyDescent="0.25">
      <c r="A397" t="s">
        <v>2652</v>
      </c>
      <c r="C397" t="s">
        <v>2652</v>
      </c>
      <c r="F397" t="s">
        <v>2939</v>
      </c>
      <c r="G397">
        <v>1</v>
      </c>
      <c r="I397" t="s">
        <v>3232</v>
      </c>
      <c r="J397">
        <v>1</v>
      </c>
    </row>
    <row r="398" spans="1:10" x14ac:dyDescent="0.25">
      <c r="A398" t="s">
        <v>2705</v>
      </c>
      <c r="C398" t="s">
        <v>2705</v>
      </c>
      <c r="F398" t="s">
        <v>2686</v>
      </c>
      <c r="G398">
        <v>1</v>
      </c>
      <c r="I398" t="s">
        <v>3363</v>
      </c>
      <c r="J398">
        <v>1</v>
      </c>
    </row>
    <row r="399" spans="1:10" x14ac:dyDescent="0.25">
      <c r="A399" t="s">
        <v>2706</v>
      </c>
      <c r="C399" t="s">
        <v>2706</v>
      </c>
      <c r="F399" t="s">
        <v>2768</v>
      </c>
      <c r="G399">
        <v>1</v>
      </c>
      <c r="I399" t="s">
        <v>3444</v>
      </c>
      <c r="J399">
        <v>1</v>
      </c>
    </row>
    <row r="400" spans="1:10" x14ac:dyDescent="0.25">
      <c r="A400" t="s">
        <v>2707</v>
      </c>
      <c r="C400" t="s">
        <v>2707</v>
      </c>
      <c r="F400" t="s">
        <v>3249</v>
      </c>
      <c r="G400">
        <v>1</v>
      </c>
      <c r="I400" t="s">
        <v>3064</v>
      </c>
      <c r="J400">
        <v>1</v>
      </c>
    </row>
    <row r="401" spans="1:10" x14ac:dyDescent="0.25">
      <c r="A401" t="s">
        <v>2656</v>
      </c>
      <c r="C401" t="s">
        <v>2656</v>
      </c>
      <c r="F401" t="s">
        <v>2928</v>
      </c>
      <c r="G401">
        <v>1</v>
      </c>
      <c r="I401" t="s">
        <v>3315</v>
      </c>
      <c r="J401">
        <v>1</v>
      </c>
    </row>
    <row r="402" spans="1:10" x14ac:dyDescent="0.25">
      <c r="A402" t="s">
        <v>2708</v>
      </c>
      <c r="C402" t="s">
        <v>2708</v>
      </c>
      <c r="F402" t="s">
        <v>2791</v>
      </c>
      <c r="G402">
        <v>1</v>
      </c>
      <c r="I402" t="s">
        <v>3309</v>
      </c>
      <c r="J402">
        <v>1</v>
      </c>
    </row>
    <row r="403" spans="1:10" x14ac:dyDescent="0.25">
      <c r="A403" t="s">
        <v>2709</v>
      </c>
      <c r="C403" t="s">
        <v>2709</v>
      </c>
      <c r="F403" t="s">
        <v>2789</v>
      </c>
      <c r="G403">
        <v>1</v>
      </c>
      <c r="I403" t="s">
        <v>3067</v>
      </c>
      <c r="J403">
        <v>1</v>
      </c>
    </row>
    <row r="404" spans="1:10" x14ac:dyDescent="0.25">
      <c r="A404" t="s">
        <v>2600</v>
      </c>
      <c r="C404" t="s">
        <v>2600</v>
      </c>
      <c r="F404" t="s">
        <v>2784</v>
      </c>
      <c r="G404">
        <v>1</v>
      </c>
      <c r="I404" t="s">
        <v>2989</v>
      </c>
      <c r="J404">
        <v>1</v>
      </c>
    </row>
    <row r="405" spans="1:10" x14ac:dyDescent="0.25">
      <c r="A405" t="s">
        <v>2710</v>
      </c>
      <c r="C405" t="s">
        <v>2710</v>
      </c>
      <c r="F405" t="s">
        <v>2867</v>
      </c>
      <c r="G405">
        <v>1</v>
      </c>
      <c r="I405" t="s">
        <v>3058</v>
      </c>
      <c r="J405">
        <v>1</v>
      </c>
    </row>
    <row r="406" spans="1:10" x14ac:dyDescent="0.25">
      <c r="A406" t="s">
        <v>2711</v>
      </c>
      <c r="C406" t="s">
        <v>2711</v>
      </c>
      <c r="F406" t="s">
        <v>2694</v>
      </c>
      <c r="G406">
        <v>1</v>
      </c>
      <c r="I406" t="s">
        <v>2957</v>
      </c>
      <c r="J406">
        <v>1</v>
      </c>
    </row>
    <row r="407" spans="1:10" x14ac:dyDescent="0.25">
      <c r="A407" t="s">
        <v>2712</v>
      </c>
      <c r="C407" t="s">
        <v>2712</v>
      </c>
      <c r="F407" t="s">
        <v>3246</v>
      </c>
      <c r="G407">
        <v>1</v>
      </c>
      <c r="I407" t="s">
        <v>3302</v>
      </c>
      <c r="J407">
        <v>1</v>
      </c>
    </row>
    <row r="408" spans="1:10" x14ac:dyDescent="0.25">
      <c r="A408" t="s">
        <v>2713</v>
      </c>
      <c r="C408" t="s">
        <v>2713</v>
      </c>
      <c r="F408" t="s">
        <v>3141</v>
      </c>
      <c r="G408">
        <v>1</v>
      </c>
      <c r="I408" t="s">
        <v>2506</v>
      </c>
      <c r="J408">
        <v>1</v>
      </c>
    </row>
    <row r="409" spans="1:10" x14ac:dyDescent="0.25">
      <c r="A409" t="s">
        <v>2714</v>
      </c>
      <c r="C409" t="s">
        <v>2714</v>
      </c>
      <c r="F409" t="s">
        <v>2649</v>
      </c>
      <c r="G409">
        <v>1</v>
      </c>
      <c r="I409" t="s">
        <v>3535</v>
      </c>
      <c r="J409">
        <v>1</v>
      </c>
    </row>
    <row r="410" spans="1:10" x14ac:dyDescent="0.25">
      <c r="A410" t="s">
        <v>2715</v>
      </c>
      <c r="C410" t="s">
        <v>2715</v>
      </c>
      <c r="F410" t="s">
        <v>2539</v>
      </c>
      <c r="G410">
        <v>1</v>
      </c>
      <c r="I410" t="s">
        <v>2753</v>
      </c>
      <c r="J410">
        <v>1</v>
      </c>
    </row>
    <row r="411" spans="1:10" x14ac:dyDescent="0.25">
      <c r="A411" t="s">
        <v>2716</v>
      </c>
      <c r="C411" t="s">
        <v>2716</v>
      </c>
      <c r="F411" t="s">
        <v>2982</v>
      </c>
      <c r="G411">
        <v>1</v>
      </c>
      <c r="I411" t="s">
        <v>2588</v>
      </c>
      <c r="J411">
        <v>1</v>
      </c>
    </row>
    <row r="412" spans="1:10" x14ac:dyDescent="0.25">
      <c r="A412" t="s">
        <v>2717</v>
      </c>
      <c r="C412" t="s">
        <v>2717</v>
      </c>
      <c r="F412" t="s">
        <v>3065</v>
      </c>
      <c r="G412">
        <v>1</v>
      </c>
      <c r="I412" t="s">
        <v>3205</v>
      </c>
      <c r="J412">
        <v>1</v>
      </c>
    </row>
    <row r="413" spans="1:10" x14ac:dyDescent="0.25">
      <c r="A413" t="s">
        <v>2610</v>
      </c>
      <c r="C413" t="s">
        <v>2610</v>
      </c>
      <c r="F413" t="s">
        <v>2992</v>
      </c>
      <c r="G413">
        <v>1</v>
      </c>
      <c r="I413" t="s">
        <v>2994</v>
      </c>
      <c r="J413">
        <v>1</v>
      </c>
    </row>
    <row r="414" spans="1:10" x14ac:dyDescent="0.25">
      <c r="A414" t="s">
        <v>2718</v>
      </c>
      <c r="C414" t="s">
        <v>2718</v>
      </c>
      <c r="F414" t="s">
        <v>3352</v>
      </c>
      <c r="G414">
        <v>1</v>
      </c>
      <c r="I414" t="s">
        <v>3145</v>
      </c>
      <c r="J414">
        <v>1</v>
      </c>
    </row>
    <row r="415" spans="1:10" x14ac:dyDescent="0.25">
      <c r="A415" t="s">
        <v>2600</v>
      </c>
      <c r="C415" t="s">
        <v>2600</v>
      </c>
      <c r="F415" t="s">
        <v>3096</v>
      </c>
      <c r="G415">
        <v>1</v>
      </c>
      <c r="I415" t="s">
        <v>2561</v>
      </c>
      <c r="J415">
        <v>1</v>
      </c>
    </row>
    <row r="416" spans="1:10" x14ac:dyDescent="0.25">
      <c r="A416" t="s">
        <v>2610</v>
      </c>
      <c r="C416" t="s">
        <v>2610</v>
      </c>
      <c r="F416" t="s">
        <v>2715</v>
      </c>
      <c r="G416">
        <v>1</v>
      </c>
      <c r="I416" t="s">
        <v>1466</v>
      </c>
      <c r="J416">
        <v>1</v>
      </c>
    </row>
    <row r="417" spans="1:10" x14ac:dyDescent="0.25">
      <c r="A417" t="s">
        <v>2610</v>
      </c>
      <c r="C417" t="s">
        <v>2610</v>
      </c>
      <c r="F417" t="s">
        <v>3029</v>
      </c>
      <c r="G417">
        <v>1</v>
      </c>
      <c r="I417" t="s">
        <v>3378</v>
      </c>
      <c r="J417">
        <v>1</v>
      </c>
    </row>
    <row r="418" spans="1:10" x14ac:dyDescent="0.25">
      <c r="A418" t="s">
        <v>3530</v>
      </c>
      <c r="C418" t="s">
        <v>3530</v>
      </c>
      <c r="F418" t="s">
        <v>2987</v>
      </c>
      <c r="G418">
        <v>1</v>
      </c>
      <c r="I418" t="s">
        <v>3438</v>
      </c>
      <c r="J418">
        <v>1</v>
      </c>
    </row>
    <row r="419" spans="1:10" x14ac:dyDescent="0.25">
      <c r="A419" t="s">
        <v>2610</v>
      </c>
      <c r="C419" t="s">
        <v>2610</v>
      </c>
      <c r="F419" t="s">
        <v>2746</v>
      </c>
      <c r="G419">
        <v>1</v>
      </c>
      <c r="I419" t="s">
        <v>3097</v>
      </c>
      <c r="J419">
        <v>1</v>
      </c>
    </row>
    <row r="420" spans="1:10" x14ac:dyDescent="0.25">
      <c r="A420" t="s">
        <v>2473</v>
      </c>
      <c r="C420" t="s">
        <v>2473</v>
      </c>
      <c r="F420" t="s">
        <v>2659</v>
      </c>
      <c r="G420">
        <v>1</v>
      </c>
      <c r="I420" t="s">
        <v>3089</v>
      </c>
      <c r="J420">
        <v>1</v>
      </c>
    </row>
    <row r="421" spans="1:10" x14ac:dyDescent="0.25">
      <c r="A421" t="s">
        <v>2473</v>
      </c>
      <c r="C421" t="s">
        <v>2473</v>
      </c>
      <c r="F421" t="s">
        <v>2520</v>
      </c>
      <c r="G421">
        <v>1</v>
      </c>
      <c r="I421" t="s">
        <v>2564</v>
      </c>
      <c r="J421">
        <v>1</v>
      </c>
    </row>
    <row r="422" spans="1:10" x14ac:dyDescent="0.25">
      <c r="A422" t="s">
        <v>2544</v>
      </c>
      <c r="C422" t="s">
        <v>2544</v>
      </c>
      <c r="F422" t="s">
        <v>3257</v>
      </c>
      <c r="G422">
        <v>1</v>
      </c>
      <c r="I422" t="s">
        <v>2774</v>
      </c>
      <c r="J422">
        <v>1</v>
      </c>
    </row>
    <row r="423" spans="1:10" x14ac:dyDescent="0.25">
      <c r="A423" t="s">
        <v>2548</v>
      </c>
      <c r="C423" t="s">
        <v>2548</v>
      </c>
      <c r="F423" t="s">
        <v>3536</v>
      </c>
      <c r="G423">
        <v>1</v>
      </c>
      <c r="I423" t="s">
        <v>2772</v>
      </c>
      <c r="J423">
        <v>1</v>
      </c>
    </row>
    <row r="424" spans="1:10" x14ac:dyDescent="0.25">
      <c r="A424" t="s">
        <v>2544</v>
      </c>
      <c r="C424" t="s">
        <v>2544</v>
      </c>
      <c r="F424" t="s">
        <v>2804</v>
      </c>
      <c r="G424">
        <v>1</v>
      </c>
      <c r="I424" t="s">
        <v>3308</v>
      </c>
      <c r="J424">
        <v>1</v>
      </c>
    </row>
    <row r="425" spans="1:10" x14ac:dyDescent="0.25">
      <c r="A425" t="s">
        <v>2544</v>
      </c>
      <c r="C425" t="s">
        <v>2544</v>
      </c>
      <c r="F425" t="s">
        <v>3047</v>
      </c>
      <c r="G425">
        <v>1</v>
      </c>
      <c r="I425" t="s">
        <v>3192</v>
      </c>
      <c r="J425">
        <v>1</v>
      </c>
    </row>
    <row r="426" spans="1:10" x14ac:dyDescent="0.25">
      <c r="A426" t="s">
        <v>2544</v>
      </c>
      <c r="C426" t="s">
        <v>2544</v>
      </c>
      <c r="F426" t="s">
        <v>3142</v>
      </c>
      <c r="G426">
        <v>1</v>
      </c>
      <c r="I426" t="s">
        <v>2941</v>
      </c>
      <c r="J426">
        <v>1</v>
      </c>
    </row>
    <row r="427" spans="1:10" x14ac:dyDescent="0.25">
      <c r="A427" t="s">
        <v>2544</v>
      </c>
      <c r="C427" t="s">
        <v>2544</v>
      </c>
      <c r="F427" t="s">
        <v>2977</v>
      </c>
      <c r="G427">
        <v>1</v>
      </c>
      <c r="I427" t="s">
        <v>2780</v>
      </c>
      <c r="J427">
        <v>1</v>
      </c>
    </row>
    <row r="428" spans="1:10" x14ac:dyDescent="0.25">
      <c r="A428" t="s">
        <v>2473</v>
      </c>
      <c r="C428" t="s">
        <v>2473</v>
      </c>
      <c r="F428" t="s">
        <v>3002</v>
      </c>
      <c r="G428">
        <v>1</v>
      </c>
      <c r="I428" t="s">
        <v>3004</v>
      </c>
      <c r="J428">
        <v>1</v>
      </c>
    </row>
    <row r="429" spans="1:10" x14ac:dyDescent="0.25">
      <c r="A429" t="s">
        <v>2544</v>
      </c>
      <c r="C429" t="s">
        <v>2544</v>
      </c>
      <c r="F429" t="s">
        <v>2829</v>
      </c>
      <c r="G429">
        <v>1</v>
      </c>
      <c r="I429" t="s">
        <v>3447</v>
      </c>
      <c r="J429">
        <v>1</v>
      </c>
    </row>
    <row r="430" spans="1:10" x14ac:dyDescent="0.25">
      <c r="A430" t="s">
        <v>2544</v>
      </c>
      <c r="C430" t="s">
        <v>2544</v>
      </c>
      <c r="F430" t="s">
        <v>2684</v>
      </c>
      <c r="G430">
        <v>1</v>
      </c>
      <c r="I430" t="s">
        <v>2948</v>
      </c>
      <c r="J430">
        <v>1</v>
      </c>
    </row>
    <row r="431" spans="1:10" x14ac:dyDescent="0.25">
      <c r="A431" t="s">
        <v>2719</v>
      </c>
      <c r="C431" t="s">
        <v>2719</v>
      </c>
      <c r="F431" t="s">
        <v>2593</v>
      </c>
      <c r="G431">
        <v>1</v>
      </c>
      <c r="I431" t="s">
        <v>3478</v>
      </c>
      <c r="J431">
        <v>1</v>
      </c>
    </row>
    <row r="432" spans="1:10" x14ac:dyDescent="0.25">
      <c r="A432" t="s">
        <v>2473</v>
      </c>
      <c r="C432" t="s">
        <v>2473</v>
      </c>
      <c r="F432" t="s">
        <v>2966</v>
      </c>
      <c r="G432">
        <v>1</v>
      </c>
      <c r="I432" t="s">
        <v>3188</v>
      </c>
      <c r="J432">
        <v>1</v>
      </c>
    </row>
    <row r="433" spans="1:10" x14ac:dyDescent="0.25">
      <c r="A433" t="s">
        <v>2720</v>
      </c>
      <c r="C433" t="s">
        <v>2720</v>
      </c>
      <c r="F433" t="s">
        <v>2764</v>
      </c>
      <c r="G433">
        <v>1</v>
      </c>
      <c r="I433" t="s">
        <v>3480</v>
      </c>
      <c r="J433">
        <v>1</v>
      </c>
    </row>
    <row r="434" spans="1:10" x14ac:dyDescent="0.25">
      <c r="A434" t="s">
        <v>2721</v>
      </c>
      <c r="C434" t="s">
        <v>2721</v>
      </c>
      <c r="F434" t="s">
        <v>3268</v>
      </c>
      <c r="G434">
        <v>1</v>
      </c>
      <c r="I434" t="s">
        <v>3417</v>
      </c>
      <c r="J434">
        <v>1</v>
      </c>
    </row>
    <row r="435" spans="1:10" x14ac:dyDescent="0.25">
      <c r="A435" s="12" t="s">
        <v>2551</v>
      </c>
      <c r="C435" s="12" t="s">
        <v>2551</v>
      </c>
      <c r="F435" t="s">
        <v>2958</v>
      </c>
      <c r="G435">
        <v>1</v>
      </c>
      <c r="I435" t="s">
        <v>3046</v>
      </c>
      <c r="J435">
        <v>1</v>
      </c>
    </row>
    <row r="436" spans="1:10" x14ac:dyDescent="0.25">
      <c r="A436" t="s">
        <v>2722</v>
      </c>
      <c r="C436" t="s">
        <v>2722</v>
      </c>
      <c r="F436" t="s">
        <v>3204</v>
      </c>
      <c r="G436">
        <v>1</v>
      </c>
      <c r="I436" t="s">
        <v>2845</v>
      </c>
      <c r="J436">
        <v>1</v>
      </c>
    </row>
    <row r="437" spans="1:10" x14ac:dyDescent="0.25">
      <c r="A437" t="s">
        <v>2721</v>
      </c>
      <c r="C437" t="s">
        <v>2721</v>
      </c>
      <c r="F437" t="s">
        <v>3038</v>
      </c>
      <c r="G437">
        <v>1</v>
      </c>
      <c r="I437" t="s">
        <v>3233</v>
      </c>
      <c r="J437">
        <v>1</v>
      </c>
    </row>
    <row r="438" spans="1:10" x14ac:dyDescent="0.25">
      <c r="A438" t="s">
        <v>2723</v>
      </c>
      <c r="C438" t="s">
        <v>2723</v>
      </c>
      <c r="F438" t="s">
        <v>2938</v>
      </c>
      <c r="G438">
        <v>1</v>
      </c>
      <c r="I438" t="s">
        <v>3485</v>
      </c>
      <c r="J438">
        <v>1</v>
      </c>
    </row>
    <row r="439" spans="1:10" x14ac:dyDescent="0.25">
      <c r="A439" t="s">
        <v>2724</v>
      </c>
      <c r="C439" t="s">
        <v>2724</v>
      </c>
      <c r="F439" t="s">
        <v>2484</v>
      </c>
      <c r="G439">
        <v>1</v>
      </c>
      <c r="I439" t="s">
        <v>2775</v>
      </c>
      <c r="J439">
        <v>1</v>
      </c>
    </row>
    <row r="440" spans="1:10" x14ac:dyDescent="0.25">
      <c r="A440" t="s">
        <v>2725</v>
      </c>
      <c r="C440" t="s">
        <v>2725</v>
      </c>
      <c r="F440" t="s">
        <v>2788</v>
      </c>
      <c r="G440">
        <v>1</v>
      </c>
      <c r="I440" t="s">
        <v>2946</v>
      </c>
      <c r="J440">
        <v>1</v>
      </c>
    </row>
    <row r="441" spans="1:10" x14ac:dyDescent="0.25">
      <c r="A441" t="s">
        <v>2726</v>
      </c>
      <c r="C441" t="s">
        <v>2726</v>
      </c>
      <c r="F441" t="s">
        <v>3260</v>
      </c>
      <c r="G441">
        <v>1</v>
      </c>
      <c r="I441" t="s">
        <v>3222</v>
      </c>
      <c r="J441">
        <v>1</v>
      </c>
    </row>
    <row r="442" spans="1:10" x14ac:dyDescent="0.25">
      <c r="A442" t="s">
        <v>2497</v>
      </c>
      <c r="C442" t="s">
        <v>2497</v>
      </c>
      <c r="F442" t="s">
        <v>3258</v>
      </c>
      <c r="G442">
        <v>1</v>
      </c>
      <c r="I442" t="s">
        <v>3054</v>
      </c>
      <c r="J442">
        <v>1</v>
      </c>
    </row>
    <row r="443" spans="1:10" x14ac:dyDescent="0.25">
      <c r="A443" t="s">
        <v>2632</v>
      </c>
      <c r="C443" t="s">
        <v>2632</v>
      </c>
      <c r="F443" t="s">
        <v>3153</v>
      </c>
      <c r="G443">
        <v>1</v>
      </c>
      <c r="I443" t="s">
        <v>3241</v>
      </c>
      <c r="J443">
        <v>1</v>
      </c>
    </row>
    <row r="444" spans="1:10" x14ac:dyDescent="0.25">
      <c r="A444" t="s">
        <v>2727</v>
      </c>
      <c r="C444" t="s">
        <v>2727</v>
      </c>
      <c r="F444" t="s">
        <v>2936</v>
      </c>
      <c r="G444">
        <v>1</v>
      </c>
      <c r="I444" t="s">
        <v>3158</v>
      </c>
      <c r="J444">
        <v>1</v>
      </c>
    </row>
    <row r="445" spans="1:10" x14ac:dyDescent="0.25">
      <c r="A445" t="s">
        <v>2497</v>
      </c>
      <c r="C445" t="s">
        <v>2497</v>
      </c>
      <c r="F445" t="s">
        <v>2662</v>
      </c>
      <c r="G445">
        <v>1</v>
      </c>
      <c r="I445" t="s">
        <v>2731</v>
      </c>
      <c r="J445">
        <v>1</v>
      </c>
    </row>
    <row r="446" spans="1:10" x14ac:dyDescent="0.25">
      <c r="A446" t="s">
        <v>2490</v>
      </c>
      <c r="C446" t="s">
        <v>2490</v>
      </c>
      <c r="F446" t="s">
        <v>2826</v>
      </c>
      <c r="G446">
        <v>1</v>
      </c>
      <c r="I446" t="s">
        <v>3123</v>
      </c>
      <c r="J446">
        <v>1</v>
      </c>
    </row>
    <row r="447" spans="1:10" x14ac:dyDescent="0.25">
      <c r="A447" t="s">
        <v>2728</v>
      </c>
      <c r="C447" t="s">
        <v>2728</v>
      </c>
      <c r="F447" t="s">
        <v>3087</v>
      </c>
      <c r="G447">
        <v>1</v>
      </c>
      <c r="I447" t="s">
        <v>3234</v>
      </c>
      <c r="J447">
        <v>1</v>
      </c>
    </row>
    <row r="448" spans="1:10" x14ac:dyDescent="0.25">
      <c r="A448" t="s">
        <v>2497</v>
      </c>
      <c r="C448" t="s">
        <v>2497</v>
      </c>
      <c r="F448" t="s">
        <v>3108</v>
      </c>
      <c r="G448">
        <v>1</v>
      </c>
      <c r="I448" t="s">
        <v>3114</v>
      </c>
      <c r="J448">
        <v>1</v>
      </c>
    </row>
    <row r="449" spans="1:10" x14ac:dyDescent="0.25">
      <c r="A449" t="s">
        <v>2490</v>
      </c>
      <c r="C449" t="s">
        <v>2490</v>
      </c>
      <c r="F449" t="s">
        <v>2787</v>
      </c>
      <c r="G449">
        <v>1</v>
      </c>
      <c r="I449" t="s">
        <v>3456</v>
      </c>
      <c r="J449">
        <v>1</v>
      </c>
    </row>
    <row r="450" spans="1:10" x14ac:dyDescent="0.25">
      <c r="A450" t="s">
        <v>1527</v>
      </c>
      <c r="C450" t="s">
        <v>1527</v>
      </c>
      <c r="F450" t="s">
        <v>3078</v>
      </c>
      <c r="G450">
        <v>1</v>
      </c>
      <c r="I450" t="s">
        <v>2991</v>
      </c>
      <c r="J450">
        <v>1</v>
      </c>
    </row>
    <row r="451" spans="1:10" x14ac:dyDescent="0.25">
      <c r="A451" t="s">
        <v>2569</v>
      </c>
      <c r="C451" t="s">
        <v>2569</v>
      </c>
      <c r="F451" t="s">
        <v>3031</v>
      </c>
      <c r="G451">
        <v>1</v>
      </c>
      <c r="I451" t="s">
        <v>3505</v>
      </c>
      <c r="J451">
        <v>1</v>
      </c>
    </row>
    <row r="452" spans="1:10" x14ac:dyDescent="0.25">
      <c r="A452" t="s">
        <v>2571</v>
      </c>
      <c r="C452" t="s">
        <v>2571</v>
      </c>
      <c r="F452" t="s">
        <v>3317</v>
      </c>
      <c r="G452">
        <v>1</v>
      </c>
      <c r="I452" t="s">
        <v>3059</v>
      </c>
      <c r="J452">
        <v>1</v>
      </c>
    </row>
    <row r="453" spans="1:10" x14ac:dyDescent="0.25">
      <c r="A453" t="s">
        <v>2571</v>
      </c>
      <c r="C453" t="s">
        <v>2571</v>
      </c>
      <c r="F453" t="s">
        <v>3312</v>
      </c>
      <c r="G453">
        <v>1</v>
      </c>
      <c r="I453" t="s">
        <v>3026</v>
      </c>
      <c r="J453">
        <v>1</v>
      </c>
    </row>
    <row r="454" spans="1:10" x14ac:dyDescent="0.25">
      <c r="A454" t="s">
        <v>2632</v>
      </c>
      <c r="C454" t="s">
        <v>2632</v>
      </c>
      <c r="F454" t="s">
        <v>3266</v>
      </c>
      <c r="G454">
        <v>1</v>
      </c>
      <c r="I454" t="s">
        <v>2799</v>
      </c>
      <c r="J454">
        <v>1</v>
      </c>
    </row>
    <row r="455" spans="1:10" x14ac:dyDescent="0.25">
      <c r="A455" t="s">
        <v>2497</v>
      </c>
      <c r="C455" t="s">
        <v>2497</v>
      </c>
      <c r="F455" t="s">
        <v>2767</v>
      </c>
      <c r="G455">
        <v>1</v>
      </c>
      <c r="I455" t="s">
        <v>3214</v>
      </c>
      <c r="J455">
        <v>1</v>
      </c>
    </row>
    <row r="456" spans="1:10" x14ac:dyDescent="0.25">
      <c r="A456" t="s">
        <v>2497</v>
      </c>
      <c r="C456" t="s">
        <v>2497</v>
      </c>
      <c r="F456" t="s">
        <v>2824</v>
      </c>
      <c r="G456">
        <v>1</v>
      </c>
      <c r="I456" t="s">
        <v>2846</v>
      </c>
      <c r="J456">
        <v>1</v>
      </c>
    </row>
    <row r="457" spans="1:10" x14ac:dyDescent="0.25">
      <c r="A457" t="s">
        <v>2497</v>
      </c>
      <c r="C457" t="s">
        <v>2497</v>
      </c>
      <c r="F457" t="s">
        <v>3223</v>
      </c>
      <c r="G457">
        <v>1</v>
      </c>
      <c r="I457" t="s">
        <v>3034</v>
      </c>
      <c r="J457">
        <v>1</v>
      </c>
    </row>
    <row r="458" spans="1:10" x14ac:dyDescent="0.25">
      <c r="A458" t="s">
        <v>2497</v>
      </c>
      <c r="C458" t="s">
        <v>2497</v>
      </c>
      <c r="F458" t="s">
        <v>3075</v>
      </c>
      <c r="G458">
        <v>1</v>
      </c>
      <c r="I458" t="s">
        <v>2535</v>
      </c>
      <c r="J458">
        <v>1</v>
      </c>
    </row>
    <row r="459" spans="1:10" x14ac:dyDescent="0.25">
      <c r="A459" t="s">
        <v>2490</v>
      </c>
      <c r="C459" t="s">
        <v>2490</v>
      </c>
      <c r="F459" t="s">
        <v>2701</v>
      </c>
      <c r="G459">
        <v>1</v>
      </c>
      <c r="I459" t="s">
        <v>2955</v>
      </c>
      <c r="J459">
        <v>1</v>
      </c>
    </row>
    <row r="460" spans="1:10" x14ac:dyDescent="0.25">
      <c r="A460" t="s">
        <v>1528</v>
      </c>
      <c r="C460" t="s">
        <v>1528</v>
      </c>
      <c r="F460" t="s">
        <v>2645</v>
      </c>
      <c r="G460">
        <v>1</v>
      </c>
      <c r="I460" t="s">
        <v>2595</v>
      </c>
      <c r="J460">
        <v>1</v>
      </c>
    </row>
    <row r="461" spans="1:10" x14ac:dyDescent="0.25">
      <c r="A461" t="s">
        <v>2729</v>
      </c>
      <c r="C461" t="s">
        <v>2729</v>
      </c>
      <c r="F461" t="s">
        <v>2825</v>
      </c>
      <c r="G461">
        <v>1</v>
      </c>
      <c r="I461" t="s">
        <v>3085</v>
      </c>
      <c r="J461">
        <v>1</v>
      </c>
    </row>
    <row r="462" spans="1:10" x14ac:dyDescent="0.25">
      <c r="A462" t="s">
        <v>2730</v>
      </c>
      <c r="C462" t="s">
        <v>2730</v>
      </c>
      <c r="F462" t="s">
        <v>3082</v>
      </c>
      <c r="G462">
        <v>1</v>
      </c>
      <c r="I462" t="s">
        <v>2756</v>
      </c>
      <c r="J462">
        <v>1</v>
      </c>
    </row>
    <row r="463" spans="1:10" x14ac:dyDescent="0.25">
      <c r="A463" t="s">
        <v>2572</v>
      </c>
      <c r="C463" t="s">
        <v>2572</v>
      </c>
      <c r="F463" t="s">
        <v>2537</v>
      </c>
      <c r="G463">
        <v>1</v>
      </c>
      <c r="I463" t="s">
        <v>2952</v>
      </c>
      <c r="J463">
        <v>1</v>
      </c>
    </row>
    <row r="464" spans="1:10" x14ac:dyDescent="0.25">
      <c r="A464" t="s">
        <v>2731</v>
      </c>
      <c r="C464" t="s">
        <v>2731</v>
      </c>
      <c r="F464" t="s">
        <v>2983</v>
      </c>
      <c r="G464">
        <v>1</v>
      </c>
      <c r="I464" t="s">
        <v>3126</v>
      </c>
      <c r="J464">
        <v>1</v>
      </c>
    </row>
    <row r="465" spans="1:10" x14ac:dyDescent="0.25">
      <c r="A465" t="s">
        <v>2732</v>
      </c>
      <c r="C465" t="s">
        <v>2732</v>
      </c>
      <c r="F465" t="s">
        <v>2838</v>
      </c>
      <c r="G465">
        <v>1</v>
      </c>
      <c r="I465" t="s">
        <v>2584</v>
      </c>
      <c r="J465">
        <v>1</v>
      </c>
    </row>
    <row r="466" spans="1:10" x14ac:dyDescent="0.25">
      <c r="A466" t="s">
        <v>2733</v>
      </c>
      <c r="C466" t="s">
        <v>2733</v>
      </c>
      <c r="F466" t="s">
        <v>2975</v>
      </c>
      <c r="G466">
        <v>1</v>
      </c>
      <c r="I466" t="s">
        <v>2749</v>
      </c>
      <c r="J466">
        <v>1</v>
      </c>
    </row>
    <row r="467" spans="1:10" x14ac:dyDescent="0.25">
      <c r="A467" t="s">
        <v>2734</v>
      </c>
      <c r="C467" t="s">
        <v>2734</v>
      </c>
      <c r="F467" t="s">
        <v>3079</v>
      </c>
      <c r="G467">
        <v>1</v>
      </c>
      <c r="I467" t="s">
        <v>2792</v>
      </c>
      <c r="J467">
        <v>1</v>
      </c>
    </row>
    <row r="468" spans="1:10" x14ac:dyDescent="0.25">
      <c r="A468" t="s">
        <v>2571</v>
      </c>
      <c r="C468" t="s">
        <v>2571</v>
      </c>
      <c r="F468" t="s">
        <v>3215</v>
      </c>
      <c r="G468">
        <v>1</v>
      </c>
      <c r="I468" t="s">
        <v>2618</v>
      </c>
      <c r="J468">
        <v>1</v>
      </c>
    </row>
    <row r="469" spans="1:10" x14ac:dyDescent="0.25">
      <c r="A469" t="s">
        <v>2571</v>
      </c>
      <c r="C469" t="s">
        <v>2571</v>
      </c>
      <c r="F469" t="s">
        <v>3173</v>
      </c>
      <c r="G469">
        <v>1</v>
      </c>
      <c r="I469" t="s">
        <v>2527</v>
      </c>
      <c r="J469">
        <v>1</v>
      </c>
    </row>
    <row r="470" spans="1:10" x14ac:dyDescent="0.25">
      <c r="A470" t="s">
        <v>2571</v>
      </c>
      <c r="C470" t="s">
        <v>2571</v>
      </c>
      <c r="F470" t="s">
        <v>2448</v>
      </c>
      <c r="G470">
        <v>1</v>
      </c>
      <c r="I470" t="s">
        <v>2708</v>
      </c>
      <c r="J470">
        <v>1</v>
      </c>
    </row>
    <row r="471" spans="1:10" x14ac:dyDescent="0.25">
      <c r="A471" t="s">
        <v>2691</v>
      </c>
      <c r="C471" t="s">
        <v>2691</v>
      </c>
      <c r="F471" t="s">
        <v>3168</v>
      </c>
      <c r="G471">
        <v>1</v>
      </c>
      <c r="I471" t="s">
        <v>2821</v>
      </c>
      <c r="J471">
        <v>1</v>
      </c>
    </row>
    <row r="472" spans="1:10" x14ac:dyDescent="0.25">
      <c r="A472" t="s">
        <v>2735</v>
      </c>
      <c r="C472" t="s">
        <v>2735</v>
      </c>
      <c r="F472" t="s">
        <v>2604</v>
      </c>
      <c r="G472">
        <v>1</v>
      </c>
      <c r="I472" t="s">
        <v>3213</v>
      </c>
      <c r="J472">
        <v>1</v>
      </c>
    </row>
    <row r="473" spans="1:10" x14ac:dyDescent="0.25">
      <c r="A473" t="s">
        <v>2736</v>
      </c>
      <c r="C473" t="s">
        <v>2736</v>
      </c>
      <c r="F473" t="s">
        <v>2489</v>
      </c>
      <c r="G473">
        <v>1</v>
      </c>
      <c r="I473" t="s">
        <v>2744</v>
      </c>
      <c r="J473">
        <v>1</v>
      </c>
    </row>
    <row r="474" spans="1:10" x14ac:dyDescent="0.25">
      <c r="A474" t="s">
        <v>2737</v>
      </c>
      <c r="C474" t="s">
        <v>2737</v>
      </c>
      <c r="F474" t="s">
        <v>3128</v>
      </c>
      <c r="G474">
        <v>1</v>
      </c>
      <c r="I474" t="s">
        <v>2727</v>
      </c>
      <c r="J474">
        <v>1</v>
      </c>
    </row>
    <row r="475" spans="1:10" x14ac:dyDescent="0.25">
      <c r="A475" t="s">
        <v>2581</v>
      </c>
      <c r="C475" t="s">
        <v>2581</v>
      </c>
      <c r="F475" t="s">
        <v>2840</v>
      </c>
      <c r="G475">
        <v>1</v>
      </c>
      <c r="I475" t="s">
        <v>3129</v>
      </c>
      <c r="J475">
        <v>1</v>
      </c>
    </row>
    <row r="476" spans="1:10" x14ac:dyDescent="0.25">
      <c r="A476" t="s">
        <v>2581</v>
      </c>
      <c r="C476" t="s">
        <v>2581</v>
      </c>
      <c r="F476" t="s">
        <v>3318</v>
      </c>
      <c r="G476">
        <v>1</v>
      </c>
      <c r="I476" t="s">
        <v>2665</v>
      </c>
      <c r="J476">
        <v>1</v>
      </c>
    </row>
    <row r="477" spans="1:10" x14ac:dyDescent="0.25">
      <c r="A477" t="s">
        <v>2581</v>
      </c>
      <c r="C477" t="s">
        <v>2581</v>
      </c>
      <c r="F477" t="s">
        <v>3011</v>
      </c>
      <c r="G477">
        <v>1</v>
      </c>
      <c r="I477" t="s">
        <v>2625</v>
      </c>
      <c r="J477">
        <v>1</v>
      </c>
    </row>
    <row r="478" spans="1:10" x14ac:dyDescent="0.25">
      <c r="A478" t="s">
        <v>2738</v>
      </c>
      <c r="C478" t="s">
        <v>2738</v>
      </c>
      <c r="F478" t="s">
        <v>2778</v>
      </c>
      <c r="G478">
        <v>1</v>
      </c>
      <c r="I478" t="s">
        <v>2997</v>
      </c>
      <c r="J478">
        <v>1</v>
      </c>
    </row>
    <row r="479" spans="1:10" x14ac:dyDescent="0.25">
      <c r="A479" t="s">
        <v>2739</v>
      </c>
      <c r="C479" t="s">
        <v>2739</v>
      </c>
      <c r="F479" t="s">
        <v>3219</v>
      </c>
      <c r="G479">
        <v>1</v>
      </c>
      <c r="I479" t="s">
        <v>2939</v>
      </c>
      <c r="J479">
        <v>1</v>
      </c>
    </row>
    <row r="480" spans="1:10" x14ac:dyDescent="0.25">
      <c r="A480" t="s">
        <v>2740</v>
      </c>
      <c r="C480" t="s">
        <v>2740</v>
      </c>
      <c r="F480" t="s">
        <v>2864</v>
      </c>
      <c r="G480">
        <v>1</v>
      </c>
      <c r="I480" t="s">
        <v>3503</v>
      </c>
      <c r="J480">
        <v>1</v>
      </c>
    </row>
    <row r="481" spans="1:10" x14ac:dyDescent="0.25">
      <c r="A481" t="s">
        <v>2741</v>
      </c>
      <c r="C481" t="s">
        <v>2741</v>
      </c>
      <c r="F481" t="s">
        <v>2566</v>
      </c>
      <c r="G481">
        <v>1</v>
      </c>
      <c r="I481" t="s">
        <v>2768</v>
      </c>
      <c r="J481">
        <v>1</v>
      </c>
    </row>
    <row r="482" spans="1:10" x14ac:dyDescent="0.25">
      <c r="A482" t="s">
        <v>2742</v>
      </c>
      <c r="C482" t="s">
        <v>2742</v>
      </c>
      <c r="F482" t="s">
        <v>2565</v>
      </c>
      <c r="G482">
        <v>1</v>
      </c>
      <c r="I482" t="s">
        <v>2928</v>
      </c>
      <c r="J482">
        <v>1</v>
      </c>
    </row>
    <row r="483" spans="1:10" x14ac:dyDescent="0.25">
      <c r="A483" t="s">
        <v>2648</v>
      </c>
      <c r="C483" t="s">
        <v>2648</v>
      </c>
      <c r="F483" t="s">
        <v>3037</v>
      </c>
      <c r="G483">
        <v>1</v>
      </c>
      <c r="I483" t="s">
        <v>2791</v>
      </c>
      <c r="J483">
        <v>1</v>
      </c>
    </row>
    <row r="484" spans="1:10" x14ac:dyDescent="0.25">
      <c r="A484" t="s">
        <v>2516</v>
      </c>
      <c r="C484" t="s">
        <v>2516</v>
      </c>
      <c r="F484" t="s">
        <v>3137</v>
      </c>
      <c r="G484">
        <v>1</v>
      </c>
      <c r="I484" t="s">
        <v>2789</v>
      </c>
      <c r="J484">
        <v>1</v>
      </c>
    </row>
    <row r="485" spans="1:10" x14ac:dyDescent="0.25">
      <c r="A485" t="s">
        <v>2743</v>
      </c>
      <c r="C485" t="s">
        <v>2743</v>
      </c>
      <c r="F485" t="s">
        <v>3111</v>
      </c>
      <c r="G485">
        <v>1</v>
      </c>
      <c r="I485" t="s">
        <v>2784</v>
      </c>
      <c r="J485">
        <v>1</v>
      </c>
    </row>
    <row r="486" spans="1:10" x14ac:dyDescent="0.25">
      <c r="A486" t="s">
        <v>2744</v>
      </c>
      <c r="C486" t="s">
        <v>2744</v>
      </c>
      <c r="F486" t="s">
        <v>2487</v>
      </c>
      <c r="G486">
        <v>1</v>
      </c>
      <c r="I486" t="s">
        <v>2867</v>
      </c>
      <c r="J486">
        <v>1</v>
      </c>
    </row>
    <row r="487" spans="1:10" x14ac:dyDescent="0.25">
      <c r="A487" t="s">
        <v>2745</v>
      </c>
      <c r="C487" t="s">
        <v>2745</v>
      </c>
      <c r="F487" t="s">
        <v>3175</v>
      </c>
      <c r="G487">
        <v>1</v>
      </c>
      <c r="I487" t="s">
        <v>2694</v>
      </c>
      <c r="J487">
        <v>1</v>
      </c>
    </row>
    <row r="488" spans="1:10" x14ac:dyDescent="0.25">
      <c r="A488" t="s">
        <v>2650</v>
      </c>
      <c r="C488" t="s">
        <v>2650</v>
      </c>
      <c r="F488" t="s">
        <v>2607</v>
      </c>
      <c r="G488">
        <v>1</v>
      </c>
      <c r="I488" t="s">
        <v>3246</v>
      </c>
      <c r="J488">
        <v>1</v>
      </c>
    </row>
    <row r="489" spans="1:10" x14ac:dyDescent="0.25">
      <c r="A489" t="s">
        <v>2746</v>
      </c>
      <c r="C489" t="s">
        <v>2746</v>
      </c>
      <c r="F489" t="s">
        <v>2617</v>
      </c>
      <c r="G489">
        <v>1</v>
      </c>
      <c r="I489" t="s">
        <v>3141</v>
      </c>
      <c r="J489">
        <v>1</v>
      </c>
    </row>
    <row r="490" spans="1:10" x14ac:dyDescent="0.25">
      <c r="A490" t="s">
        <v>2652</v>
      </c>
      <c r="C490" t="s">
        <v>2652</v>
      </c>
      <c r="F490" t="s">
        <v>2669</v>
      </c>
      <c r="G490">
        <v>1</v>
      </c>
      <c r="I490" t="s">
        <v>2649</v>
      </c>
      <c r="J490">
        <v>1</v>
      </c>
    </row>
    <row r="491" spans="1:10" x14ac:dyDescent="0.25">
      <c r="A491" t="s">
        <v>2706</v>
      </c>
      <c r="C491" t="s">
        <v>2706</v>
      </c>
      <c r="F491" t="s">
        <v>3154</v>
      </c>
      <c r="G491">
        <v>1</v>
      </c>
      <c r="I491" t="s">
        <v>2539</v>
      </c>
      <c r="J491">
        <v>1</v>
      </c>
    </row>
    <row r="492" spans="1:10" x14ac:dyDescent="0.25">
      <c r="A492" t="s">
        <v>2653</v>
      </c>
      <c r="C492" t="s">
        <v>2653</v>
      </c>
      <c r="F492" t="s">
        <v>2670</v>
      </c>
      <c r="G492">
        <v>1</v>
      </c>
      <c r="I492" t="s">
        <v>2982</v>
      </c>
      <c r="J492">
        <v>1</v>
      </c>
    </row>
    <row r="493" spans="1:10" x14ac:dyDescent="0.25">
      <c r="A493" t="s">
        <v>2522</v>
      </c>
      <c r="C493" t="s">
        <v>2522</v>
      </c>
      <c r="F493" t="s">
        <v>2962</v>
      </c>
      <c r="G493">
        <v>1</v>
      </c>
      <c r="I493" t="s">
        <v>3065</v>
      </c>
      <c r="J493">
        <v>1</v>
      </c>
    </row>
    <row r="494" spans="1:10" x14ac:dyDescent="0.25">
      <c r="A494" t="s">
        <v>2453</v>
      </c>
      <c r="C494" t="s">
        <v>2453</v>
      </c>
      <c r="F494" t="s">
        <v>2629</v>
      </c>
      <c r="G494">
        <v>1</v>
      </c>
      <c r="I494" t="s">
        <v>3443</v>
      </c>
      <c r="J494">
        <v>1</v>
      </c>
    </row>
    <row r="495" spans="1:10" x14ac:dyDescent="0.25">
      <c r="A495" t="s">
        <v>2706</v>
      </c>
      <c r="C495" t="s">
        <v>2706</v>
      </c>
      <c r="F495" t="s">
        <v>3040</v>
      </c>
      <c r="G495">
        <v>1</v>
      </c>
      <c r="I495" t="s">
        <v>2992</v>
      </c>
      <c r="J495">
        <v>1</v>
      </c>
    </row>
    <row r="496" spans="1:10" x14ac:dyDescent="0.25">
      <c r="A496" t="s">
        <v>2706</v>
      </c>
      <c r="C496" t="s">
        <v>2706</v>
      </c>
      <c r="F496" t="s">
        <v>3301</v>
      </c>
      <c r="G496">
        <v>1</v>
      </c>
      <c r="I496" t="s">
        <v>3096</v>
      </c>
      <c r="J496">
        <v>1</v>
      </c>
    </row>
    <row r="497" spans="1:10" x14ac:dyDescent="0.25">
      <c r="A497" t="s">
        <v>2531</v>
      </c>
      <c r="C497" t="s">
        <v>2531</v>
      </c>
      <c r="F497" t="s">
        <v>2580</v>
      </c>
      <c r="G497">
        <v>1</v>
      </c>
      <c r="I497" t="s">
        <v>2715</v>
      </c>
      <c r="J497">
        <v>1</v>
      </c>
    </row>
    <row r="498" spans="1:10" x14ac:dyDescent="0.25">
      <c r="A498" t="s">
        <v>2650</v>
      </c>
      <c r="C498" t="s">
        <v>2650</v>
      </c>
      <c r="F498" t="s">
        <v>2782</v>
      </c>
      <c r="G498">
        <v>1</v>
      </c>
      <c r="I498" t="s">
        <v>3029</v>
      </c>
      <c r="J498">
        <v>1</v>
      </c>
    </row>
    <row r="499" spans="1:10" x14ac:dyDescent="0.25">
      <c r="A499" t="s">
        <v>2706</v>
      </c>
      <c r="C499" t="s">
        <v>2706</v>
      </c>
      <c r="F499" t="s">
        <v>3053</v>
      </c>
      <c r="G499">
        <v>1</v>
      </c>
      <c r="I499" t="s">
        <v>2987</v>
      </c>
      <c r="J499">
        <v>1</v>
      </c>
    </row>
    <row r="500" spans="1:10" x14ac:dyDescent="0.25">
      <c r="A500" t="s">
        <v>2747</v>
      </c>
      <c r="C500" t="s">
        <v>2747</v>
      </c>
      <c r="F500" t="s">
        <v>3226</v>
      </c>
      <c r="G500">
        <v>1</v>
      </c>
      <c r="I500" t="s">
        <v>2746</v>
      </c>
      <c r="J500">
        <v>1</v>
      </c>
    </row>
    <row r="501" spans="1:10" x14ac:dyDescent="0.25">
      <c r="A501" t="s">
        <v>2457</v>
      </c>
      <c r="C501" t="s">
        <v>2457</v>
      </c>
      <c r="F501" t="s">
        <v>2862</v>
      </c>
      <c r="G501">
        <v>1</v>
      </c>
      <c r="I501" t="s">
        <v>2659</v>
      </c>
      <c r="J501">
        <v>1</v>
      </c>
    </row>
    <row r="502" spans="1:10" x14ac:dyDescent="0.25">
      <c r="A502" t="s">
        <v>2748</v>
      </c>
      <c r="C502" t="s">
        <v>2748</v>
      </c>
      <c r="F502" t="s">
        <v>3199</v>
      </c>
      <c r="G502">
        <v>1</v>
      </c>
      <c r="I502" t="s">
        <v>2520</v>
      </c>
      <c r="J502">
        <v>1</v>
      </c>
    </row>
    <row r="503" spans="1:10" x14ac:dyDescent="0.25">
      <c r="A503" t="s">
        <v>2749</v>
      </c>
      <c r="C503" t="s">
        <v>2749</v>
      </c>
      <c r="F503" t="s">
        <v>2678</v>
      </c>
      <c r="G503">
        <v>1</v>
      </c>
      <c r="I503" t="s">
        <v>3257</v>
      </c>
      <c r="J503">
        <v>1</v>
      </c>
    </row>
    <row r="504" spans="1:10" x14ac:dyDescent="0.25">
      <c r="A504" t="s">
        <v>2655</v>
      </c>
      <c r="C504" t="s">
        <v>2655</v>
      </c>
      <c r="F504" t="s">
        <v>3311</v>
      </c>
      <c r="G504">
        <v>1</v>
      </c>
      <c r="I504" t="s">
        <v>3536</v>
      </c>
      <c r="J504">
        <v>1</v>
      </c>
    </row>
    <row r="505" spans="1:10" x14ac:dyDescent="0.25">
      <c r="A505" t="s">
        <v>2750</v>
      </c>
      <c r="C505" t="s">
        <v>2750</v>
      </c>
      <c r="F505" t="s">
        <v>3269</v>
      </c>
      <c r="G505">
        <v>1</v>
      </c>
      <c r="I505" t="s">
        <v>2804</v>
      </c>
      <c r="J505">
        <v>1</v>
      </c>
    </row>
    <row r="506" spans="1:10" x14ac:dyDescent="0.25">
      <c r="A506" t="s">
        <v>2751</v>
      </c>
      <c r="C506" t="s">
        <v>2751</v>
      </c>
      <c r="F506" t="s">
        <v>2676</v>
      </c>
      <c r="G506">
        <v>1</v>
      </c>
      <c r="I506" t="s">
        <v>3047</v>
      </c>
      <c r="J506">
        <v>1</v>
      </c>
    </row>
    <row r="507" spans="1:10" x14ac:dyDescent="0.25">
      <c r="A507" t="s">
        <v>2752</v>
      </c>
      <c r="C507" t="s">
        <v>2752</v>
      </c>
      <c r="F507" t="s">
        <v>2809</v>
      </c>
      <c r="G507">
        <v>1</v>
      </c>
      <c r="I507" t="s">
        <v>3142</v>
      </c>
      <c r="J507">
        <v>1</v>
      </c>
    </row>
    <row r="508" spans="1:10" x14ac:dyDescent="0.25">
      <c r="A508" t="s">
        <v>2753</v>
      </c>
      <c r="C508" t="s">
        <v>2753</v>
      </c>
      <c r="F508" t="s">
        <v>3109</v>
      </c>
      <c r="G508">
        <v>1</v>
      </c>
      <c r="I508" t="s">
        <v>2977</v>
      </c>
      <c r="J508">
        <v>1</v>
      </c>
    </row>
    <row r="509" spans="1:10" x14ac:dyDescent="0.25">
      <c r="A509" t="s">
        <v>2457</v>
      </c>
      <c r="C509" t="s">
        <v>2457</v>
      </c>
      <c r="F509" t="s">
        <v>2817</v>
      </c>
      <c r="G509">
        <v>1</v>
      </c>
      <c r="I509" t="s">
        <v>3347</v>
      </c>
      <c r="J509">
        <v>1</v>
      </c>
    </row>
    <row r="510" spans="1:10" x14ac:dyDescent="0.25">
      <c r="A510" t="s">
        <v>2754</v>
      </c>
      <c r="C510" t="s">
        <v>2754</v>
      </c>
      <c r="F510" t="s">
        <v>3196</v>
      </c>
      <c r="G510">
        <v>1</v>
      </c>
      <c r="I510" t="s">
        <v>3002</v>
      </c>
      <c r="J510">
        <v>1</v>
      </c>
    </row>
    <row r="511" spans="1:10" x14ac:dyDescent="0.25">
      <c r="A511" t="s">
        <v>2755</v>
      </c>
      <c r="C511" t="s">
        <v>2755</v>
      </c>
      <c r="F511" t="s">
        <v>3003</v>
      </c>
      <c r="G511">
        <v>1</v>
      </c>
      <c r="I511" t="s">
        <v>2829</v>
      </c>
      <c r="J511">
        <v>1</v>
      </c>
    </row>
    <row r="512" spans="1:10" x14ac:dyDescent="0.25">
      <c r="A512" t="s">
        <v>2755</v>
      </c>
      <c r="C512" t="s">
        <v>2755</v>
      </c>
      <c r="F512" t="s">
        <v>3304</v>
      </c>
      <c r="G512">
        <v>1</v>
      </c>
      <c r="I512" t="s">
        <v>3431</v>
      </c>
      <c r="J512">
        <v>1</v>
      </c>
    </row>
    <row r="513" spans="1:10" x14ac:dyDescent="0.25">
      <c r="A513" t="s">
        <v>2756</v>
      </c>
      <c r="C513" t="s">
        <v>2756</v>
      </c>
      <c r="F513" t="s">
        <v>3237</v>
      </c>
      <c r="G513">
        <v>1</v>
      </c>
      <c r="I513" t="s">
        <v>2684</v>
      </c>
      <c r="J513">
        <v>1</v>
      </c>
    </row>
    <row r="514" spans="1:10" x14ac:dyDescent="0.25">
      <c r="A514" t="s">
        <v>2473</v>
      </c>
      <c r="C514" t="s">
        <v>2473</v>
      </c>
      <c r="F514" t="s">
        <v>2842</v>
      </c>
      <c r="G514">
        <v>1</v>
      </c>
      <c r="I514" t="s">
        <v>2593</v>
      </c>
      <c r="J514">
        <v>1</v>
      </c>
    </row>
    <row r="515" spans="1:10" x14ac:dyDescent="0.25">
      <c r="A515" t="s">
        <v>2757</v>
      </c>
      <c r="C515" t="s">
        <v>2757</v>
      </c>
      <c r="F515" t="s">
        <v>3138</v>
      </c>
      <c r="G515">
        <v>1</v>
      </c>
      <c r="I515" t="s">
        <v>3477</v>
      </c>
      <c r="J515">
        <v>1</v>
      </c>
    </row>
    <row r="516" spans="1:10" x14ac:dyDescent="0.25">
      <c r="A516" t="s">
        <v>3530</v>
      </c>
      <c r="C516" t="s">
        <v>3530</v>
      </c>
      <c r="F516" t="s">
        <v>3163</v>
      </c>
      <c r="G516">
        <v>1</v>
      </c>
      <c r="I516" t="s">
        <v>3382</v>
      </c>
      <c r="J516">
        <v>1</v>
      </c>
    </row>
    <row r="517" spans="1:10" x14ac:dyDescent="0.25">
      <c r="A517" t="s">
        <v>2475</v>
      </c>
      <c r="C517" t="s">
        <v>2475</v>
      </c>
      <c r="F517" t="s">
        <v>2976</v>
      </c>
      <c r="G517">
        <v>1</v>
      </c>
      <c r="I517" t="s">
        <v>2764</v>
      </c>
      <c r="J517">
        <v>1</v>
      </c>
    </row>
    <row r="518" spans="1:10" x14ac:dyDescent="0.25">
      <c r="A518" t="s">
        <v>2758</v>
      </c>
      <c r="C518" t="s">
        <v>2758</v>
      </c>
      <c r="F518" t="s">
        <v>2839</v>
      </c>
      <c r="G518">
        <v>1</v>
      </c>
      <c r="I518" t="s">
        <v>3268</v>
      </c>
      <c r="J518">
        <v>1</v>
      </c>
    </row>
    <row r="519" spans="1:10" x14ac:dyDescent="0.25">
      <c r="A519" t="s">
        <v>2759</v>
      </c>
      <c r="C519" t="s">
        <v>2759</v>
      </c>
      <c r="F519" t="s">
        <v>2998</v>
      </c>
      <c r="G519">
        <v>1</v>
      </c>
      <c r="I519" t="s">
        <v>2958</v>
      </c>
      <c r="J519">
        <v>1</v>
      </c>
    </row>
    <row r="520" spans="1:10" x14ac:dyDescent="0.25">
      <c r="A520" t="s">
        <v>2548</v>
      </c>
      <c r="C520" t="s">
        <v>2548</v>
      </c>
      <c r="F520" t="s">
        <v>3056</v>
      </c>
      <c r="G520">
        <v>1</v>
      </c>
      <c r="I520" t="s">
        <v>2938</v>
      </c>
      <c r="J520">
        <v>1</v>
      </c>
    </row>
    <row r="521" spans="1:10" x14ac:dyDescent="0.25">
      <c r="A521" t="s">
        <v>2760</v>
      </c>
      <c r="C521" t="s">
        <v>2760</v>
      </c>
      <c r="F521" t="s">
        <v>2512</v>
      </c>
      <c r="G521">
        <v>1</v>
      </c>
      <c r="I521" t="s">
        <v>3327</v>
      </c>
      <c r="J521">
        <v>1</v>
      </c>
    </row>
    <row r="522" spans="1:10" x14ac:dyDescent="0.25">
      <c r="A522" t="s">
        <v>2612</v>
      </c>
      <c r="C522" t="s">
        <v>2612</v>
      </c>
      <c r="F522" t="s">
        <v>2693</v>
      </c>
      <c r="G522">
        <v>1</v>
      </c>
      <c r="I522" t="s">
        <v>2484</v>
      </c>
      <c r="J522">
        <v>1</v>
      </c>
    </row>
    <row r="523" spans="1:10" x14ac:dyDescent="0.25">
      <c r="A523" t="s">
        <v>2473</v>
      </c>
      <c r="C523" t="s">
        <v>2473</v>
      </c>
      <c r="F523" t="s">
        <v>3209</v>
      </c>
      <c r="G523">
        <v>1</v>
      </c>
      <c r="I523" t="s">
        <v>2788</v>
      </c>
      <c r="J523">
        <v>1</v>
      </c>
    </row>
    <row r="524" spans="1:10" x14ac:dyDescent="0.25">
      <c r="A524" t="s">
        <v>2473</v>
      </c>
      <c r="C524" t="s">
        <v>2473</v>
      </c>
      <c r="F524" t="s">
        <v>2949</v>
      </c>
      <c r="G524">
        <v>1</v>
      </c>
      <c r="I524" t="s">
        <v>3260</v>
      </c>
      <c r="J524">
        <v>1</v>
      </c>
    </row>
    <row r="525" spans="1:10" x14ac:dyDescent="0.25">
      <c r="A525" t="s">
        <v>2479</v>
      </c>
      <c r="C525" t="s">
        <v>2479</v>
      </c>
      <c r="F525" t="s">
        <v>1425</v>
      </c>
      <c r="G525">
        <v>1</v>
      </c>
      <c r="I525" t="s">
        <v>3258</v>
      </c>
      <c r="J525">
        <v>1</v>
      </c>
    </row>
    <row r="526" spans="1:10" x14ac:dyDescent="0.25">
      <c r="A526" t="s">
        <v>2761</v>
      </c>
      <c r="C526" t="s">
        <v>2761</v>
      </c>
      <c r="F526" t="s">
        <v>3147</v>
      </c>
      <c r="G526">
        <v>1</v>
      </c>
      <c r="I526" t="s">
        <v>3153</v>
      </c>
      <c r="J526">
        <v>1</v>
      </c>
    </row>
    <row r="527" spans="1:10" x14ac:dyDescent="0.25">
      <c r="A527" t="s">
        <v>3530</v>
      </c>
      <c r="C527" t="s">
        <v>3530</v>
      </c>
      <c r="F527" t="s">
        <v>2688</v>
      </c>
      <c r="G527">
        <v>1</v>
      </c>
      <c r="I527" t="s">
        <v>2936</v>
      </c>
      <c r="J527">
        <v>1</v>
      </c>
    </row>
    <row r="528" spans="1:10" x14ac:dyDescent="0.25">
      <c r="A528" t="s">
        <v>2479</v>
      </c>
      <c r="C528" t="s">
        <v>2479</v>
      </c>
      <c r="F528" t="s">
        <v>2786</v>
      </c>
      <c r="G528">
        <v>1</v>
      </c>
      <c r="I528" t="s">
        <v>2662</v>
      </c>
      <c r="J528">
        <v>1</v>
      </c>
    </row>
    <row r="529" spans="1:10" x14ac:dyDescent="0.25">
      <c r="A529" t="s">
        <v>2554</v>
      </c>
      <c r="C529" t="s">
        <v>2554</v>
      </c>
      <c r="F529" t="s">
        <v>2468</v>
      </c>
      <c r="G529">
        <v>1</v>
      </c>
      <c r="I529" t="s">
        <v>2826</v>
      </c>
      <c r="J529">
        <v>1</v>
      </c>
    </row>
    <row r="530" spans="1:10" x14ac:dyDescent="0.25">
      <c r="A530" t="s">
        <v>2762</v>
      </c>
      <c r="C530" t="s">
        <v>2762</v>
      </c>
      <c r="F530" t="s">
        <v>2666</v>
      </c>
      <c r="G530">
        <v>1</v>
      </c>
      <c r="I530" t="s">
        <v>3087</v>
      </c>
      <c r="J530">
        <v>1</v>
      </c>
    </row>
    <row r="531" spans="1:10" x14ac:dyDescent="0.25">
      <c r="A531" t="s">
        <v>2763</v>
      </c>
      <c r="C531" t="s">
        <v>2763</v>
      </c>
      <c r="F531" t="s">
        <v>3293</v>
      </c>
      <c r="G531">
        <v>1</v>
      </c>
      <c r="I531" t="s">
        <v>3108</v>
      </c>
      <c r="J531">
        <v>1</v>
      </c>
    </row>
    <row r="532" spans="1:10" x14ac:dyDescent="0.25">
      <c r="A532" t="s">
        <v>2764</v>
      </c>
      <c r="C532" t="s">
        <v>2764</v>
      </c>
      <c r="F532" t="s">
        <v>2956</v>
      </c>
      <c r="G532">
        <v>1</v>
      </c>
      <c r="I532" t="s">
        <v>2787</v>
      </c>
      <c r="J532">
        <v>1</v>
      </c>
    </row>
    <row r="533" spans="1:10" x14ac:dyDescent="0.25">
      <c r="A533" t="s">
        <v>2765</v>
      </c>
      <c r="C533" t="s">
        <v>2765</v>
      </c>
      <c r="F533" t="s">
        <v>3104</v>
      </c>
      <c r="G533">
        <v>1</v>
      </c>
      <c r="I533" t="s">
        <v>3078</v>
      </c>
      <c r="J533">
        <v>1</v>
      </c>
    </row>
    <row r="534" spans="1:10" x14ac:dyDescent="0.25">
      <c r="A534" t="s">
        <v>2766</v>
      </c>
      <c r="C534" t="s">
        <v>2766</v>
      </c>
      <c r="F534" t="s">
        <v>3184</v>
      </c>
      <c r="G534">
        <v>1</v>
      </c>
      <c r="I534" t="s">
        <v>3031</v>
      </c>
      <c r="J534">
        <v>1</v>
      </c>
    </row>
    <row r="535" spans="1:10" x14ac:dyDescent="0.25">
      <c r="A535" t="s">
        <v>2767</v>
      </c>
      <c r="C535" t="s">
        <v>2767</v>
      </c>
      <c r="F535" t="s">
        <v>3073</v>
      </c>
      <c r="G535">
        <v>1</v>
      </c>
      <c r="I535" t="s">
        <v>3348</v>
      </c>
      <c r="J535">
        <v>1</v>
      </c>
    </row>
    <row r="536" spans="1:10" x14ac:dyDescent="0.25">
      <c r="A536" t="s">
        <v>2768</v>
      </c>
      <c r="C536" t="s">
        <v>2768</v>
      </c>
      <c r="F536" t="s">
        <v>3289</v>
      </c>
      <c r="G536">
        <v>1</v>
      </c>
      <c r="I536" t="s">
        <v>3317</v>
      </c>
      <c r="J536">
        <v>1</v>
      </c>
    </row>
    <row r="537" spans="1:10" x14ac:dyDescent="0.25">
      <c r="A537" t="s">
        <v>2739</v>
      </c>
      <c r="C537" t="s">
        <v>2739</v>
      </c>
      <c r="F537" t="s">
        <v>2843</v>
      </c>
      <c r="G537">
        <v>1</v>
      </c>
      <c r="I537" t="s">
        <v>3266</v>
      </c>
      <c r="J537">
        <v>1</v>
      </c>
    </row>
    <row r="538" spans="1:10" x14ac:dyDescent="0.25">
      <c r="A538" t="s">
        <v>2769</v>
      </c>
      <c r="C538" t="s">
        <v>2769</v>
      </c>
      <c r="F538" t="s">
        <v>2672</v>
      </c>
      <c r="G538">
        <v>1</v>
      </c>
      <c r="I538" t="s">
        <v>2767</v>
      </c>
      <c r="J538">
        <v>1</v>
      </c>
    </row>
    <row r="539" spans="1:10" x14ac:dyDescent="0.25">
      <c r="A539" t="s">
        <v>2719</v>
      </c>
      <c r="C539" t="s">
        <v>2719</v>
      </c>
      <c r="F539" t="s">
        <v>3160</v>
      </c>
      <c r="G539">
        <v>1</v>
      </c>
      <c r="I539" t="s">
        <v>2824</v>
      </c>
      <c r="J539">
        <v>1</v>
      </c>
    </row>
    <row r="540" spans="1:10" x14ac:dyDescent="0.25">
      <c r="A540" t="s">
        <v>2620</v>
      </c>
      <c r="C540" t="s">
        <v>2620</v>
      </c>
      <c r="F540" t="s">
        <v>2467</v>
      </c>
      <c r="G540">
        <v>1</v>
      </c>
      <c r="I540" t="s">
        <v>3223</v>
      </c>
      <c r="J540">
        <v>1</v>
      </c>
    </row>
    <row r="541" spans="1:10" x14ac:dyDescent="0.25">
      <c r="A541" t="s">
        <v>2632</v>
      </c>
      <c r="C541" t="s">
        <v>2632</v>
      </c>
      <c r="F541" t="s">
        <v>2968</v>
      </c>
      <c r="G541">
        <v>1</v>
      </c>
      <c r="I541" t="s">
        <v>3075</v>
      </c>
      <c r="J541">
        <v>1</v>
      </c>
    </row>
    <row r="542" spans="1:10" x14ac:dyDescent="0.25">
      <c r="A542" t="s">
        <v>2498</v>
      </c>
      <c r="C542" t="s">
        <v>2498</v>
      </c>
      <c r="F542" t="s">
        <v>3316</v>
      </c>
      <c r="G542">
        <v>1</v>
      </c>
      <c r="I542" t="s">
        <v>2701</v>
      </c>
      <c r="J542">
        <v>1</v>
      </c>
    </row>
    <row r="543" spans="1:10" x14ac:dyDescent="0.25">
      <c r="A543" t="s">
        <v>2765</v>
      </c>
      <c r="C543" t="s">
        <v>2765</v>
      </c>
      <c r="F543" t="s">
        <v>3100</v>
      </c>
      <c r="G543">
        <v>1</v>
      </c>
      <c r="I543" t="s">
        <v>2645</v>
      </c>
      <c r="J543">
        <v>1</v>
      </c>
    </row>
    <row r="544" spans="1:10" x14ac:dyDescent="0.25">
      <c r="A544" t="s">
        <v>2770</v>
      </c>
      <c r="C544" t="s">
        <v>2770</v>
      </c>
      <c r="F544" t="s">
        <v>3148</v>
      </c>
      <c r="G544">
        <v>1</v>
      </c>
      <c r="I544" t="s">
        <v>2825</v>
      </c>
      <c r="J544">
        <v>1</v>
      </c>
    </row>
    <row r="545" spans="1:10" x14ac:dyDescent="0.25">
      <c r="A545" t="s">
        <v>2495</v>
      </c>
      <c r="C545" t="s">
        <v>2495</v>
      </c>
      <c r="F545" t="s">
        <v>3250</v>
      </c>
      <c r="G545">
        <v>1</v>
      </c>
      <c r="I545" t="s">
        <v>3082</v>
      </c>
      <c r="J545">
        <v>1</v>
      </c>
    </row>
    <row r="546" spans="1:10" x14ac:dyDescent="0.25">
      <c r="A546" t="s">
        <v>2771</v>
      </c>
      <c r="C546" t="s">
        <v>2771</v>
      </c>
      <c r="F546" t="s">
        <v>2523</v>
      </c>
      <c r="G546">
        <v>1</v>
      </c>
      <c r="I546" t="s">
        <v>2537</v>
      </c>
      <c r="J546">
        <v>1</v>
      </c>
    </row>
    <row r="547" spans="1:10" x14ac:dyDescent="0.25">
      <c r="A547" t="s">
        <v>2544</v>
      </c>
      <c r="C547" t="s">
        <v>2544</v>
      </c>
      <c r="F547" t="s">
        <v>2459</v>
      </c>
      <c r="G547">
        <v>1</v>
      </c>
      <c r="I547" t="s">
        <v>3484</v>
      </c>
      <c r="J547">
        <v>1</v>
      </c>
    </row>
    <row r="548" spans="1:10" x14ac:dyDescent="0.25">
      <c r="A548" t="s">
        <v>2772</v>
      </c>
      <c r="C548" t="s">
        <v>2772</v>
      </c>
      <c r="F548" t="s">
        <v>2732</v>
      </c>
      <c r="G548">
        <v>1</v>
      </c>
      <c r="I548" t="s">
        <v>2983</v>
      </c>
      <c r="J548">
        <v>1</v>
      </c>
    </row>
    <row r="549" spans="1:10" x14ac:dyDescent="0.25">
      <c r="A549" t="s">
        <v>2626</v>
      </c>
      <c r="C549" t="s">
        <v>2626</v>
      </c>
      <c r="F549" t="s">
        <v>2696</v>
      </c>
      <c r="G549">
        <v>1</v>
      </c>
      <c r="I549" t="s">
        <v>2838</v>
      </c>
      <c r="J549">
        <v>1</v>
      </c>
    </row>
    <row r="550" spans="1:10" x14ac:dyDescent="0.25">
      <c r="A550" t="s">
        <v>2773</v>
      </c>
      <c r="C550" t="s">
        <v>2773</v>
      </c>
      <c r="F550" t="s">
        <v>3152</v>
      </c>
      <c r="G550">
        <v>1</v>
      </c>
      <c r="I550" t="s">
        <v>2975</v>
      </c>
      <c r="J550">
        <v>1</v>
      </c>
    </row>
    <row r="551" spans="1:10" x14ac:dyDescent="0.25">
      <c r="A551" t="s">
        <v>2774</v>
      </c>
      <c r="C551" t="s">
        <v>2774</v>
      </c>
      <c r="F551" t="s">
        <v>2462</v>
      </c>
      <c r="G551">
        <v>1</v>
      </c>
      <c r="I551" t="s">
        <v>3079</v>
      </c>
      <c r="J551">
        <v>1</v>
      </c>
    </row>
    <row r="552" spans="1:10" x14ac:dyDescent="0.25">
      <c r="A552" t="s">
        <v>2635</v>
      </c>
      <c r="C552" t="s">
        <v>2635</v>
      </c>
      <c r="F552" t="s">
        <v>3251</v>
      </c>
      <c r="G552">
        <v>1</v>
      </c>
      <c r="I552" t="s">
        <v>3215</v>
      </c>
      <c r="J552">
        <v>1</v>
      </c>
    </row>
    <row r="553" spans="1:10" x14ac:dyDescent="0.25">
      <c r="A553" t="s">
        <v>2635</v>
      </c>
      <c r="C553" t="s">
        <v>2635</v>
      </c>
      <c r="F553" t="s">
        <v>2714</v>
      </c>
      <c r="G553">
        <v>1</v>
      </c>
      <c r="I553" t="s">
        <v>3459</v>
      </c>
      <c r="J553">
        <v>1</v>
      </c>
    </row>
    <row r="554" spans="1:10" x14ac:dyDescent="0.25">
      <c r="A554" t="s">
        <v>2683</v>
      </c>
      <c r="C554" t="s">
        <v>2683</v>
      </c>
      <c r="F554" t="s">
        <v>3307</v>
      </c>
      <c r="G554">
        <v>1</v>
      </c>
      <c r="I554" t="s">
        <v>3173</v>
      </c>
      <c r="J554">
        <v>1</v>
      </c>
    </row>
    <row r="555" spans="1:10" x14ac:dyDescent="0.25">
      <c r="A555" t="s">
        <v>2775</v>
      </c>
      <c r="C555" t="s">
        <v>2775</v>
      </c>
      <c r="F555" t="s">
        <v>2555</v>
      </c>
      <c r="G555">
        <v>1</v>
      </c>
      <c r="I555" t="s">
        <v>2448</v>
      </c>
      <c r="J555">
        <v>1</v>
      </c>
    </row>
    <row r="556" spans="1:10" x14ac:dyDescent="0.25">
      <c r="A556" t="s">
        <v>2776</v>
      </c>
      <c r="C556" t="s">
        <v>2776</v>
      </c>
      <c r="F556" t="s">
        <v>2605</v>
      </c>
      <c r="G556">
        <v>1</v>
      </c>
      <c r="I556" t="s">
        <v>3168</v>
      </c>
      <c r="J556">
        <v>1</v>
      </c>
    </row>
    <row r="557" spans="1:10" x14ac:dyDescent="0.25">
      <c r="A557" t="s">
        <v>812</v>
      </c>
      <c r="C557" t="s">
        <v>812</v>
      </c>
      <c r="F557" t="s">
        <v>3080</v>
      </c>
      <c r="G557">
        <v>1</v>
      </c>
      <c r="I557" t="s">
        <v>2604</v>
      </c>
      <c r="J557">
        <v>1</v>
      </c>
    </row>
    <row r="558" spans="1:10" x14ac:dyDescent="0.25">
      <c r="A558" t="s">
        <v>812</v>
      </c>
      <c r="C558" t="s">
        <v>812</v>
      </c>
      <c r="F558" t="s">
        <v>2923</v>
      </c>
      <c r="G558">
        <v>1</v>
      </c>
      <c r="I558" t="s">
        <v>2489</v>
      </c>
      <c r="J558">
        <v>1</v>
      </c>
    </row>
    <row r="559" spans="1:10" x14ac:dyDescent="0.25">
      <c r="A559" t="s">
        <v>1528</v>
      </c>
      <c r="C559" t="s">
        <v>1528</v>
      </c>
      <c r="F559" t="s">
        <v>2747</v>
      </c>
      <c r="G559">
        <v>1</v>
      </c>
      <c r="I559" t="s">
        <v>3128</v>
      </c>
      <c r="J559">
        <v>1</v>
      </c>
    </row>
    <row r="560" spans="1:10" x14ac:dyDescent="0.25">
      <c r="A560" t="s">
        <v>2777</v>
      </c>
      <c r="C560" t="s">
        <v>2777</v>
      </c>
      <c r="F560" t="s">
        <v>3105</v>
      </c>
      <c r="G560">
        <v>1</v>
      </c>
      <c r="I560" t="s">
        <v>2840</v>
      </c>
      <c r="J560">
        <v>1</v>
      </c>
    </row>
    <row r="561" spans="1:10" x14ac:dyDescent="0.25">
      <c r="A561" t="s">
        <v>2681</v>
      </c>
      <c r="C561" t="s">
        <v>2681</v>
      </c>
      <c r="F561" t="s">
        <v>3124</v>
      </c>
      <c r="G561">
        <v>1</v>
      </c>
      <c r="I561" t="s">
        <v>3405</v>
      </c>
      <c r="J561">
        <v>1</v>
      </c>
    </row>
    <row r="562" spans="1:10" x14ac:dyDescent="0.25">
      <c r="A562" t="s">
        <v>1527</v>
      </c>
      <c r="C562" t="s">
        <v>1527</v>
      </c>
      <c r="F562" t="s">
        <v>3221</v>
      </c>
      <c r="G562">
        <v>1</v>
      </c>
      <c r="I562" t="s">
        <v>3318</v>
      </c>
      <c r="J562">
        <v>1</v>
      </c>
    </row>
    <row r="563" spans="1:10" x14ac:dyDescent="0.25">
      <c r="A563" t="s">
        <v>2681</v>
      </c>
      <c r="C563" t="s">
        <v>2681</v>
      </c>
      <c r="F563" t="s">
        <v>2725</v>
      </c>
      <c r="G563">
        <v>1</v>
      </c>
      <c r="I563" t="s">
        <v>3479</v>
      </c>
      <c r="J563">
        <v>1</v>
      </c>
    </row>
    <row r="564" spans="1:10" x14ac:dyDescent="0.25">
      <c r="A564" t="s">
        <v>2778</v>
      </c>
      <c r="C564" t="s">
        <v>2778</v>
      </c>
      <c r="F564" t="s">
        <v>2608</v>
      </c>
      <c r="G564">
        <v>1</v>
      </c>
      <c r="I564" t="s">
        <v>3011</v>
      </c>
      <c r="J564">
        <v>1</v>
      </c>
    </row>
    <row r="565" spans="1:10" x14ac:dyDescent="0.25">
      <c r="A565" t="s">
        <v>2581</v>
      </c>
      <c r="C565" t="s">
        <v>2581</v>
      </c>
      <c r="F565" t="s">
        <v>3083</v>
      </c>
      <c r="G565">
        <v>1</v>
      </c>
      <c r="I565" t="s">
        <v>2778</v>
      </c>
      <c r="J565">
        <v>1</v>
      </c>
    </row>
    <row r="566" spans="1:10" x14ac:dyDescent="0.25">
      <c r="A566" t="s">
        <v>2581</v>
      </c>
      <c r="C566" t="s">
        <v>2581</v>
      </c>
      <c r="F566" t="s">
        <v>3275</v>
      </c>
      <c r="G566">
        <v>1</v>
      </c>
      <c r="I566" t="s">
        <v>3364</v>
      </c>
      <c r="J566">
        <v>1</v>
      </c>
    </row>
    <row r="567" spans="1:10" x14ac:dyDescent="0.25">
      <c r="A567" t="s">
        <v>2579</v>
      </c>
      <c r="C567" t="s">
        <v>2579</v>
      </c>
      <c r="F567" t="s">
        <v>3094</v>
      </c>
      <c r="G567">
        <v>1</v>
      </c>
      <c r="I567" t="s">
        <v>3219</v>
      </c>
      <c r="J567">
        <v>1</v>
      </c>
    </row>
    <row r="568" spans="1:10" x14ac:dyDescent="0.25">
      <c r="A568" t="s">
        <v>2581</v>
      </c>
      <c r="C568" t="s">
        <v>2581</v>
      </c>
      <c r="F568" t="s">
        <v>2647</v>
      </c>
      <c r="G568">
        <v>1</v>
      </c>
      <c r="I568" t="s">
        <v>3495</v>
      </c>
      <c r="J568">
        <v>1</v>
      </c>
    </row>
    <row r="569" spans="1:10" x14ac:dyDescent="0.25">
      <c r="A569" t="s">
        <v>2779</v>
      </c>
      <c r="C569" t="s">
        <v>2779</v>
      </c>
      <c r="F569" t="s">
        <v>3235</v>
      </c>
      <c r="G569">
        <v>1</v>
      </c>
      <c r="I569" t="s">
        <v>2864</v>
      </c>
      <c r="J569">
        <v>1</v>
      </c>
    </row>
    <row r="570" spans="1:10" x14ac:dyDescent="0.25">
      <c r="A570" t="s">
        <v>2780</v>
      </c>
      <c r="C570" t="s">
        <v>2780</v>
      </c>
      <c r="F570" t="s">
        <v>3537</v>
      </c>
      <c r="G570">
        <v>1</v>
      </c>
      <c r="I570" t="s">
        <v>2566</v>
      </c>
      <c r="J570">
        <v>1</v>
      </c>
    </row>
    <row r="571" spans="1:10" x14ac:dyDescent="0.25">
      <c r="A571" t="s">
        <v>2587</v>
      </c>
      <c r="C571" t="s">
        <v>2587</v>
      </c>
      <c r="F571" t="s">
        <v>3090</v>
      </c>
      <c r="G571">
        <v>1</v>
      </c>
      <c r="I571" t="s">
        <v>2565</v>
      </c>
      <c r="J571">
        <v>1</v>
      </c>
    </row>
    <row r="572" spans="1:10" x14ac:dyDescent="0.25">
      <c r="A572" t="s">
        <v>2511</v>
      </c>
      <c r="C572" t="s">
        <v>2511</v>
      </c>
      <c r="F572" t="s">
        <v>2779</v>
      </c>
      <c r="G572">
        <v>1</v>
      </c>
      <c r="I572" t="s">
        <v>3037</v>
      </c>
      <c r="J572">
        <v>1</v>
      </c>
    </row>
    <row r="573" spans="1:10" x14ac:dyDescent="0.25">
      <c r="A573" t="s">
        <v>2642</v>
      </c>
      <c r="C573" t="s">
        <v>2642</v>
      </c>
      <c r="F573" t="s">
        <v>3021</v>
      </c>
      <c r="G573">
        <v>1</v>
      </c>
      <c r="I573" t="s">
        <v>3111</v>
      </c>
      <c r="J573">
        <v>1</v>
      </c>
    </row>
    <row r="574" spans="1:10" x14ac:dyDescent="0.25">
      <c r="A574" t="s">
        <v>2571</v>
      </c>
      <c r="C574" t="s">
        <v>2571</v>
      </c>
      <c r="F574" t="s">
        <v>3261</v>
      </c>
      <c r="G574">
        <v>1</v>
      </c>
      <c r="I574" t="s">
        <v>2487</v>
      </c>
      <c r="J574">
        <v>1</v>
      </c>
    </row>
    <row r="575" spans="1:10" x14ac:dyDescent="0.25">
      <c r="A575" t="s">
        <v>2640</v>
      </c>
      <c r="C575" t="s">
        <v>2640</v>
      </c>
      <c r="F575" t="s">
        <v>3025</v>
      </c>
      <c r="G575">
        <v>1</v>
      </c>
      <c r="I575" t="s">
        <v>3175</v>
      </c>
      <c r="J575">
        <v>1</v>
      </c>
    </row>
    <row r="576" spans="1:10" x14ac:dyDescent="0.25">
      <c r="A576" t="s">
        <v>2515</v>
      </c>
      <c r="C576" t="s">
        <v>2515</v>
      </c>
      <c r="F576" t="s">
        <v>3283</v>
      </c>
      <c r="G576">
        <v>1</v>
      </c>
      <c r="I576" t="s">
        <v>2607</v>
      </c>
      <c r="J576">
        <v>1</v>
      </c>
    </row>
    <row r="577" spans="1:10" x14ac:dyDescent="0.25">
      <c r="A577" t="s">
        <v>2515</v>
      </c>
      <c r="C577" t="s">
        <v>2515</v>
      </c>
      <c r="F577" t="s">
        <v>2615</v>
      </c>
      <c r="G577">
        <v>1</v>
      </c>
      <c r="I577" t="s">
        <v>2617</v>
      </c>
      <c r="J577">
        <v>1</v>
      </c>
    </row>
    <row r="578" spans="1:10" x14ac:dyDescent="0.25">
      <c r="A578" t="s">
        <v>2781</v>
      </c>
      <c r="C578" t="s">
        <v>2781</v>
      </c>
      <c r="F578" t="s">
        <v>2502</v>
      </c>
      <c r="G578">
        <v>1</v>
      </c>
      <c r="I578" t="s">
        <v>2669</v>
      </c>
      <c r="J578">
        <v>1</v>
      </c>
    </row>
    <row r="579" spans="1:10" x14ac:dyDescent="0.25">
      <c r="A579" t="s">
        <v>2782</v>
      </c>
      <c r="C579" t="s">
        <v>2782</v>
      </c>
      <c r="F579" t="s">
        <v>3538</v>
      </c>
      <c r="G579">
        <v>1</v>
      </c>
      <c r="I579" t="s">
        <v>3154</v>
      </c>
      <c r="J579">
        <v>1</v>
      </c>
    </row>
    <row r="580" spans="1:10" x14ac:dyDescent="0.25">
      <c r="A580" t="s">
        <v>2783</v>
      </c>
      <c r="C580" t="s">
        <v>2783</v>
      </c>
      <c r="F580" t="s">
        <v>2597</v>
      </c>
      <c r="G580">
        <v>1</v>
      </c>
      <c r="I580" t="s">
        <v>3494</v>
      </c>
      <c r="J580">
        <v>1</v>
      </c>
    </row>
    <row r="581" spans="1:10" x14ac:dyDescent="0.25">
      <c r="A581" t="s">
        <v>2571</v>
      </c>
      <c r="C581" t="s">
        <v>2571</v>
      </c>
      <c r="F581" t="s">
        <v>3287</v>
      </c>
      <c r="G581">
        <v>1</v>
      </c>
      <c r="I581" t="s">
        <v>2670</v>
      </c>
      <c r="J581">
        <v>1</v>
      </c>
    </row>
    <row r="582" spans="1:10" x14ac:dyDescent="0.25">
      <c r="A582" t="s">
        <v>2784</v>
      </c>
      <c r="C582" t="s">
        <v>2784</v>
      </c>
      <c r="F582" t="s">
        <v>3170</v>
      </c>
      <c r="G582">
        <v>1</v>
      </c>
      <c r="I582" t="s">
        <v>2962</v>
      </c>
      <c r="J582">
        <v>1</v>
      </c>
    </row>
    <row r="583" spans="1:10" x14ac:dyDescent="0.25">
      <c r="A583" t="s">
        <v>2785</v>
      </c>
      <c r="C583" t="s">
        <v>2785</v>
      </c>
      <c r="F583" t="s">
        <v>2718</v>
      </c>
      <c r="G583">
        <v>1</v>
      </c>
      <c r="I583" t="s">
        <v>2629</v>
      </c>
      <c r="J583">
        <v>1</v>
      </c>
    </row>
    <row r="584" spans="1:10" x14ac:dyDescent="0.25">
      <c r="A584" t="s">
        <v>2786</v>
      </c>
      <c r="C584" t="s">
        <v>2786</v>
      </c>
      <c r="F584" t="s">
        <v>2973</v>
      </c>
      <c r="G584">
        <v>1</v>
      </c>
      <c r="I584" t="s">
        <v>3457</v>
      </c>
      <c r="J584">
        <v>1</v>
      </c>
    </row>
    <row r="585" spans="1:10" x14ac:dyDescent="0.25">
      <c r="A585" t="s">
        <v>2703</v>
      </c>
      <c r="C585" t="s">
        <v>2703</v>
      </c>
      <c r="F585" t="s">
        <v>3131</v>
      </c>
      <c r="G585">
        <v>1</v>
      </c>
      <c r="I585" t="s">
        <v>3040</v>
      </c>
      <c r="J585">
        <v>1</v>
      </c>
    </row>
    <row r="586" spans="1:10" x14ac:dyDescent="0.25">
      <c r="A586" t="s">
        <v>2703</v>
      </c>
      <c r="C586" t="s">
        <v>2703</v>
      </c>
      <c r="F586" t="s">
        <v>2559</v>
      </c>
      <c r="G586">
        <v>1</v>
      </c>
      <c r="I586" t="s">
        <v>3301</v>
      </c>
      <c r="J586">
        <v>1</v>
      </c>
    </row>
    <row r="587" spans="1:10" x14ac:dyDescent="0.25">
      <c r="A587" t="s">
        <v>2522</v>
      </c>
      <c r="C587" t="s">
        <v>2522</v>
      </c>
      <c r="F587" t="s">
        <v>2713</v>
      </c>
      <c r="G587">
        <v>1</v>
      </c>
      <c r="I587" t="s">
        <v>2580</v>
      </c>
      <c r="J587">
        <v>1</v>
      </c>
    </row>
    <row r="588" spans="1:10" x14ac:dyDescent="0.25">
      <c r="A588" t="s">
        <v>2787</v>
      </c>
      <c r="C588" t="s">
        <v>2787</v>
      </c>
      <c r="F588" t="s">
        <v>2709</v>
      </c>
      <c r="G588">
        <v>1</v>
      </c>
      <c r="I588" t="s">
        <v>2782</v>
      </c>
      <c r="J588">
        <v>1</v>
      </c>
    </row>
    <row r="589" spans="1:10" x14ac:dyDescent="0.25">
      <c r="A589" t="s">
        <v>2788</v>
      </c>
      <c r="C589" t="s">
        <v>2788</v>
      </c>
      <c r="F589" t="s">
        <v>2658</v>
      </c>
      <c r="G589">
        <v>1</v>
      </c>
      <c r="I589" t="s">
        <v>3053</v>
      </c>
      <c r="J589">
        <v>1</v>
      </c>
    </row>
    <row r="590" spans="1:10" x14ac:dyDescent="0.25">
      <c r="A590" t="s">
        <v>2660</v>
      </c>
      <c r="C590" t="s">
        <v>2660</v>
      </c>
      <c r="F590" t="s">
        <v>2458</v>
      </c>
      <c r="G590">
        <v>1</v>
      </c>
      <c r="I590" t="s">
        <v>3226</v>
      </c>
      <c r="J590">
        <v>1</v>
      </c>
    </row>
    <row r="591" spans="1:10" x14ac:dyDescent="0.25">
      <c r="A591" t="s">
        <v>2652</v>
      </c>
      <c r="C591" t="s">
        <v>2652</v>
      </c>
      <c r="F591" t="s">
        <v>3101</v>
      </c>
      <c r="G591">
        <v>1</v>
      </c>
      <c r="I591" t="s">
        <v>3516</v>
      </c>
      <c r="J591">
        <v>1</v>
      </c>
    </row>
    <row r="592" spans="1:10" x14ac:dyDescent="0.25">
      <c r="A592" t="s">
        <v>2529</v>
      </c>
      <c r="C592" t="s">
        <v>2529</v>
      </c>
      <c r="F592" t="s">
        <v>2707</v>
      </c>
      <c r="G592">
        <v>1</v>
      </c>
      <c r="I592" t="s">
        <v>3445</v>
      </c>
      <c r="J592">
        <v>1</v>
      </c>
    </row>
    <row r="593" spans="1:10" x14ac:dyDescent="0.25">
      <c r="A593" t="s">
        <v>2655</v>
      </c>
      <c r="C593" t="s">
        <v>2655</v>
      </c>
      <c r="F593" t="s">
        <v>2700</v>
      </c>
      <c r="G593">
        <v>1</v>
      </c>
      <c r="I593" t="s">
        <v>3356</v>
      </c>
      <c r="J593">
        <v>1</v>
      </c>
    </row>
    <row r="594" spans="1:10" x14ac:dyDescent="0.25">
      <c r="A594" t="s">
        <v>2530</v>
      </c>
      <c r="C594" t="s">
        <v>2530</v>
      </c>
      <c r="F594" t="s">
        <v>3150</v>
      </c>
      <c r="G594">
        <v>1</v>
      </c>
      <c r="I594" t="s">
        <v>2862</v>
      </c>
      <c r="J594">
        <v>1</v>
      </c>
    </row>
    <row r="595" spans="1:10" x14ac:dyDescent="0.25">
      <c r="A595" t="s">
        <v>2789</v>
      </c>
      <c r="C595" t="s">
        <v>2789</v>
      </c>
      <c r="F595" t="s">
        <v>3146</v>
      </c>
      <c r="G595">
        <v>1</v>
      </c>
      <c r="I595" t="s">
        <v>3199</v>
      </c>
      <c r="J595">
        <v>1</v>
      </c>
    </row>
    <row r="596" spans="1:10" x14ac:dyDescent="0.25">
      <c r="A596" t="s">
        <v>2655</v>
      </c>
      <c r="C596" t="s">
        <v>2655</v>
      </c>
      <c r="F596" t="s">
        <v>2860</v>
      </c>
      <c r="G596">
        <v>1</v>
      </c>
      <c r="I596" t="s">
        <v>2678</v>
      </c>
      <c r="J596">
        <v>1</v>
      </c>
    </row>
    <row r="597" spans="1:10" x14ac:dyDescent="0.25">
      <c r="A597" t="s">
        <v>2790</v>
      </c>
      <c r="C597" t="s">
        <v>2790</v>
      </c>
      <c r="F597" t="s">
        <v>2654</v>
      </c>
      <c r="G597">
        <v>1</v>
      </c>
      <c r="I597" t="s">
        <v>3311</v>
      </c>
      <c r="J597">
        <v>1</v>
      </c>
    </row>
    <row r="598" spans="1:10" x14ac:dyDescent="0.25">
      <c r="A598" t="s">
        <v>2456</v>
      </c>
      <c r="C598" t="s">
        <v>2456</v>
      </c>
      <c r="F598" t="s">
        <v>3132</v>
      </c>
      <c r="G598">
        <v>1</v>
      </c>
      <c r="I598" t="s">
        <v>3269</v>
      </c>
      <c r="J598">
        <v>1</v>
      </c>
    </row>
    <row r="599" spans="1:10" x14ac:dyDescent="0.25">
      <c r="A599" t="s">
        <v>2791</v>
      </c>
      <c r="C599" t="s">
        <v>2791</v>
      </c>
      <c r="F599" t="s">
        <v>3122</v>
      </c>
      <c r="G599">
        <v>1</v>
      </c>
      <c r="I599" t="s">
        <v>2676</v>
      </c>
      <c r="J599">
        <v>1</v>
      </c>
    </row>
    <row r="600" spans="1:10" x14ac:dyDescent="0.25">
      <c r="A600" t="s">
        <v>2792</v>
      </c>
      <c r="C600" t="s">
        <v>2792</v>
      </c>
      <c r="F600" t="s">
        <v>2463</v>
      </c>
      <c r="G600">
        <v>1</v>
      </c>
      <c r="I600" t="s">
        <v>2809</v>
      </c>
      <c r="J600">
        <v>1</v>
      </c>
    </row>
    <row r="601" spans="1:10" x14ac:dyDescent="0.25">
      <c r="A601" t="s">
        <v>2706</v>
      </c>
      <c r="C601" t="s">
        <v>2706</v>
      </c>
      <c r="F601" t="s">
        <v>2776</v>
      </c>
      <c r="G601">
        <v>1</v>
      </c>
      <c r="I601" t="s">
        <v>3109</v>
      </c>
      <c r="J601">
        <v>1</v>
      </c>
    </row>
    <row r="602" spans="1:10" x14ac:dyDescent="0.25">
      <c r="A602" t="s">
        <v>2541</v>
      </c>
      <c r="C602" t="s">
        <v>2541</v>
      </c>
      <c r="F602" t="s">
        <v>3136</v>
      </c>
      <c r="G602">
        <v>1</v>
      </c>
      <c r="I602" t="s">
        <v>2817</v>
      </c>
      <c r="J602">
        <v>1</v>
      </c>
    </row>
    <row r="603" spans="1:10" x14ac:dyDescent="0.25">
      <c r="A603" t="s">
        <v>2793</v>
      </c>
      <c r="C603" t="s">
        <v>2793</v>
      </c>
      <c r="F603" t="s">
        <v>3297</v>
      </c>
      <c r="G603">
        <v>1</v>
      </c>
      <c r="I603" t="s">
        <v>3196</v>
      </c>
      <c r="J603">
        <v>1</v>
      </c>
    </row>
    <row r="604" spans="1:10" x14ac:dyDescent="0.25">
      <c r="A604" t="s">
        <v>2667</v>
      </c>
      <c r="C604" t="s">
        <v>2667</v>
      </c>
      <c r="F604" t="s">
        <v>2557</v>
      </c>
      <c r="G604">
        <v>1</v>
      </c>
      <c r="I604" t="s">
        <v>3003</v>
      </c>
      <c r="J604">
        <v>1</v>
      </c>
    </row>
    <row r="605" spans="1:10" x14ac:dyDescent="0.25">
      <c r="A605" t="s">
        <v>2794</v>
      </c>
      <c r="C605" t="s">
        <v>2794</v>
      </c>
      <c r="F605" t="s">
        <v>2488</v>
      </c>
      <c r="G605">
        <v>1</v>
      </c>
      <c r="I605" t="s">
        <v>3304</v>
      </c>
      <c r="J605">
        <v>1</v>
      </c>
    </row>
    <row r="606" spans="1:10" x14ac:dyDescent="0.25">
      <c r="A606" t="s">
        <v>2531</v>
      </c>
      <c r="C606" t="s">
        <v>2531</v>
      </c>
      <c r="F606" t="s">
        <v>2466</v>
      </c>
      <c r="G606">
        <v>1</v>
      </c>
      <c r="I606" t="s">
        <v>3237</v>
      </c>
      <c r="J606">
        <v>1</v>
      </c>
    </row>
    <row r="607" spans="1:10" x14ac:dyDescent="0.25">
      <c r="A607" t="s">
        <v>2795</v>
      </c>
      <c r="C607" t="s">
        <v>2795</v>
      </c>
      <c r="F607" t="s">
        <v>3248</v>
      </c>
      <c r="G607">
        <v>1</v>
      </c>
      <c r="I607" t="s">
        <v>2842</v>
      </c>
      <c r="J607">
        <v>1</v>
      </c>
    </row>
    <row r="608" spans="1:10" x14ac:dyDescent="0.25">
      <c r="A608" t="s">
        <v>2796</v>
      </c>
      <c r="C608" t="s">
        <v>2796</v>
      </c>
      <c r="F608" t="s">
        <v>3033</v>
      </c>
      <c r="G608">
        <v>1</v>
      </c>
      <c r="I608" t="s">
        <v>3517</v>
      </c>
      <c r="J608">
        <v>1</v>
      </c>
    </row>
    <row r="609" spans="1:10" x14ac:dyDescent="0.25">
      <c r="A609" t="s">
        <v>2610</v>
      </c>
      <c r="C609" t="s">
        <v>2610</v>
      </c>
      <c r="F609" t="s">
        <v>3171</v>
      </c>
      <c r="G609">
        <v>1</v>
      </c>
      <c r="I609" t="s">
        <v>3343</v>
      </c>
      <c r="J609">
        <v>1</v>
      </c>
    </row>
    <row r="610" spans="1:10" x14ac:dyDescent="0.25">
      <c r="A610" t="s">
        <v>2545</v>
      </c>
      <c r="C610" t="s">
        <v>2545</v>
      </c>
      <c r="F610" t="s">
        <v>2925</v>
      </c>
      <c r="G610">
        <v>1</v>
      </c>
      <c r="I610" t="s">
        <v>3138</v>
      </c>
      <c r="J610">
        <v>1</v>
      </c>
    </row>
    <row r="611" spans="1:10" x14ac:dyDescent="0.25">
      <c r="A611" t="s">
        <v>3530</v>
      </c>
      <c r="C611" t="s">
        <v>3530</v>
      </c>
      <c r="F611" t="s">
        <v>3172</v>
      </c>
      <c r="G611">
        <v>1</v>
      </c>
      <c r="I611" t="s">
        <v>2976</v>
      </c>
      <c r="J611">
        <v>1</v>
      </c>
    </row>
    <row r="612" spans="1:10" x14ac:dyDescent="0.25">
      <c r="A612" t="s">
        <v>2797</v>
      </c>
      <c r="C612" t="s">
        <v>2797</v>
      </c>
      <c r="F612" t="s">
        <v>3125</v>
      </c>
      <c r="G612">
        <v>1</v>
      </c>
      <c r="I612" t="s">
        <v>2839</v>
      </c>
      <c r="J612">
        <v>1</v>
      </c>
    </row>
    <row r="613" spans="1:10" x14ac:dyDescent="0.25">
      <c r="A613" t="s">
        <v>2473</v>
      </c>
      <c r="C613" t="s">
        <v>2473</v>
      </c>
      <c r="F613" t="s">
        <v>2859</v>
      </c>
      <c r="G613">
        <v>1</v>
      </c>
      <c r="I613" t="s">
        <v>2998</v>
      </c>
      <c r="J613">
        <v>1</v>
      </c>
    </row>
    <row r="614" spans="1:10" x14ac:dyDescent="0.25">
      <c r="A614" t="s">
        <v>2544</v>
      </c>
      <c r="C614" t="s">
        <v>2544</v>
      </c>
      <c r="F614" t="s">
        <v>2540</v>
      </c>
      <c r="G614">
        <v>1</v>
      </c>
      <c r="I614" t="s">
        <v>3056</v>
      </c>
      <c r="J614">
        <v>1</v>
      </c>
    </row>
    <row r="615" spans="1:10" x14ac:dyDescent="0.25">
      <c r="A615" t="s">
        <v>2798</v>
      </c>
      <c r="C615" t="s">
        <v>2798</v>
      </c>
      <c r="F615" t="s">
        <v>2959</v>
      </c>
      <c r="G615">
        <v>1</v>
      </c>
      <c r="I615" t="s">
        <v>2512</v>
      </c>
      <c r="J615">
        <v>1</v>
      </c>
    </row>
    <row r="616" spans="1:10" x14ac:dyDescent="0.25">
      <c r="A616" t="s">
        <v>2475</v>
      </c>
      <c r="C616" t="s">
        <v>2475</v>
      </c>
      <c r="F616" t="s">
        <v>3049</v>
      </c>
      <c r="G616">
        <v>1</v>
      </c>
      <c r="I616" t="s">
        <v>2693</v>
      </c>
      <c r="J616">
        <v>1</v>
      </c>
    </row>
    <row r="617" spans="1:10" x14ac:dyDescent="0.25">
      <c r="A617" t="s">
        <v>2544</v>
      </c>
      <c r="C617" t="s">
        <v>2544</v>
      </c>
      <c r="F617" t="s">
        <v>2766</v>
      </c>
      <c r="G617">
        <v>1</v>
      </c>
      <c r="I617" t="s">
        <v>3209</v>
      </c>
      <c r="J617">
        <v>1</v>
      </c>
    </row>
    <row r="618" spans="1:10" x14ac:dyDescent="0.25">
      <c r="A618" t="s">
        <v>2799</v>
      </c>
      <c r="C618" t="s">
        <v>2799</v>
      </c>
      <c r="F618" t="s">
        <v>3539</v>
      </c>
      <c r="G618">
        <v>1</v>
      </c>
      <c r="I618" t="s">
        <v>2949</v>
      </c>
      <c r="J618">
        <v>1</v>
      </c>
    </row>
    <row r="619" spans="1:10" x14ac:dyDescent="0.25">
      <c r="A619" t="s">
        <v>2621</v>
      </c>
      <c r="C619" t="s">
        <v>2621</v>
      </c>
      <c r="F619" t="s">
        <v>3162</v>
      </c>
      <c r="G619">
        <v>1</v>
      </c>
      <c r="I619" t="s">
        <v>3482</v>
      </c>
      <c r="J619">
        <v>1</v>
      </c>
    </row>
    <row r="620" spans="1:10" x14ac:dyDescent="0.25">
      <c r="A620" t="s">
        <v>3530</v>
      </c>
      <c r="C620" t="s">
        <v>3530</v>
      </c>
      <c r="F620" t="s">
        <v>2724</v>
      </c>
      <c r="G620">
        <v>1</v>
      </c>
      <c r="I620" t="s">
        <v>3147</v>
      </c>
      <c r="J620">
        <v>1</v>
      </c>
    </row>
    <row r="621" spans="1:10" x14ac:dyDescent="0.25">
      <c r="A621" t="s">
        <v>3530</v>
      </c>
      <c r="C621" t="s">
        <v>3530</v>
      </c>
      <c r="F621" t="s">
        <v>3010</v>
      </c>
      <c r="G621">
        <v>1</v>
      </c>
      <c r="I621" t="s">
        <v>2688</v>
      </c>
      <c r="J621">
        <v>1</v>
      </c>
    </row>
    <row r="622" spans="1:10" x14ac:dyDescent="0.25">
      <c r="A622" t="s">
        <v>2612</v>
      </c>
      <c r="C622" t="s">
        <v>2612</v>
      </c>
      <c r="F622" t="s">
        <v>2711</v>
      </c>
      <c r="G622">
        <v>1</v>
      </c>
      <c r="I622" t="s">
        <v>2786</v>
      </c>
      <c r="J622">
        <v>1</v>
      </c>
    </row>
    <row r="623" spans="1:10" x14ac:dyDescent="0.25">
      <c r="A623" t="s">
        <v>2800</v>
      </c>
      <c r="C623" t="s">
        <v>2800</v>
      </c>
      <c r="F623" t="s">
        <v>3228</v>
      </c>
      <c r="G623">
        <v>1</v>
      </c>
      <c r="I623" t="s">
        <v>2468</v>
      </c>
      <c r="J623">
        <v>1</v>
      </c>
    </row>
    <row r="624" spans="1:10" x14ac:dyDescent="0.25">
      <c r="A624" t="s">
        <v>2473</v>
      </c>
      <c r="C624" t="s">
        <v>2473</v>
      </c>
      <c r="F624" t="s">
        <v>2494</v>
      </c>
      <c r="G624">
        <v>1</v>
      </c>
      <c r="I624" t="s">
        <v>2666</v>
      </c>
      <c r="J624">
        <v>1</v>
      </c>
    </row>
    <row r="625" spans="1:10" x14ac:dyDescent="0.25">
      <c r="A625" t="s">
        <v>2612</v>
      </c>
      <c r="C625" t="s">
        <v>2612</v>
      </c>
      <c r="F625" t="s">
        <v>3264</v>
      </c>
      <c r="G625">
        <v>1</v>
      </c>
      <c r="I625" t="s">
        <v>3293</v>
      </c>
      <c r="J625">
        <v>1</v>
      </c>
    </row>
    <row r="626" spans="1:10" x14ac:dyDescent="0.25">
      <c r="A626" t="s">
        <v>2722</v>
      </c>
      <c r="C626" t="s">
        <v>2722</v>
      </c>
      <c r="F626" t="s">
        <v>2743</v>
      </c>
      <c r="G626">
        <v>1</v>
      </c>
      <c r="I626" t="s">
        <v>2956</v>
      </c>
      <c r="J626">
        <v>1</v>
      </c>
    </row>
    <row r="627" spans="1:10" x14ac:dyDescent="0.25">
      <c r="A627" t="s">
        <v>2801</v>
      </c>
      <c r="C627" t="s">
        <v>2801</v>
      </c>
      <c r="F627" t="s">
        <v>2461</v>
      </c>
      <c r="G627">
        <v>1</v>
      </c>
      <c r="I627" t="s">
        <v>3104</v>
      </c>
      <c r="J627">
        <v>1</v>
      </c>
    </row>
    <row r="628" spans="1:10" x14ac:dyDescent="0.25">
      <c r="A628" t="s">
        <v>2802</v>
      </c>
      <c r="C628" t="s">
        <v>2802</v>
      </c>
      <c r="F628" t="s">
        <v>2677</v>
      </c>
      <c r="G628">
        <v>1</v>
      </c>
      <c r="I628" t="s">
        <v>3376</v>
      </c>
      <c r="J628">
        <v>1</v>
      </c>
    </row>
    <row r="629" spans="1:10" x14ac:dyDescent="0.25">
      <c r="A629" t="s">
        <v>2803</v>
      </c>
      <c r="C629" t="s">
        <v>2803</v>
      </c>
      <c r="F629" t="s">
        <v>3076</v>
      </c>
      <c r="G629">
        <v>1</v>
      </c>
      <c r="I629" t="s">
        <v>3184</v>
      </c>
      <c r="J629">
        <v>1</v>
      </c>
    </row>
    <row r="630" spans="1:10" x14ac:dyDescent="0.25">
      <c r="A630" t="s">
        <v>2804</v>
      </c>
      <c r="C630" t="s">
        <v>2804</v>
      </c>
      <c r="F630" t="s">
        <v>2679</v>
      </c>
      <c r="G630">
        <v>1</v>
      </c>
      <c r="I630" t="s">
        <v>3073</v>
      </c>
      <c r="J630">
        <v>1</v>
      </c>
    </row>
    <row r="631" spans="1:10" x14ac:dyDescent="0.25">
      <c r="A631" t="s">
        <v>2805</v>
      </c>
      <c r="C631" t="s">
        <v>2805</v>
      </c>
      <c r="F631" t="s">
        <v>2493</v>
      </c>
      <c r="G631">
        <v>1</v>
      </c>
      <c r="I631" t="s">
        <v>3289</v>
      </c>
      <c r="J631">
        <v>1</v>
      </c>
    </row>
    <row r="632" spans="1:10" x14ac:dyDescent="0.25">
      <c r="A632" t="s">
        <v>2806</v>
      </c>
      <c r="C632" t="s">
        <v>2806</v>
      </c>
      <c r="F632" t="s">
        <v>2745</v>
      </c>
      <c r="G632">
        <v>1</v>
      </c>
      <c r="I632" t="s">
        <v>3499</v>
      </c>
      <c r="J632">
        <v>1</v>
      </c>
    </row>
    <row r="633" spans="1:10" x14ac:dyDescent="0.25">
      <c r="A633" t="s">
        <v>2807</v>
      </c>
      <c r="C633" t="s">
        <v>2807</v>
      </c>
      <c r="F633" t="s">
        <v>2940</v>
      </c>
      <c r="G633">
        <v>1</v>
      </c>
      <c r="I633" t="s">
        <v>2843</v>
      </c>
      <c r="J633">
        <v>1</v>
      </c>
    </row>
    <row r="634" spans="1:10" x14ac:dyDescent="0.25">
      <c r="A634" t="s">
        <v>2490</v>
      </c>
      <c r="C634" t="s">
        <v>2490</v>
      </c>
      <c r="F634" t="s">
        <v>3068</v>
      </c>
      <c r="G634">
        <v>1</v>
      </c>
      <c r="I634" t="s">
        <v>2672</v>
      </c>
      <c r="J634">
        <v>1</v>
      </c>
    </row>
    <row r="635" spans="1:10" x14ac:dyDescent="0.25">
      <c r="A635" t="s">
        <v>2808</v>
      </c>
      <c r="C635" t="s">
        <v>2808</v>
      </c>
      <c r="F635" t="s">
        <v>3017</v>
      </c>
      <c r="G635">
        <v>1</v>
      </c>
      <c r="I635" t="s">
        <v>3160</v>
      </c>
      <c r="J635">
        <v>1</v>
      </c>
    </row>
    <row r="636" spans="1:10" x14ac:dyDescent="0.25">
      <c r="A636" t="s">
        <v>2486</v>
      </c>
      <c r="C636" t="s">
        <v>2486</v>
      </c>
      <c r="F636" t="s">
        <v>2827</v>
      </c>
      <c r="G636">
        <v>1</v>
      </c>
      <c r="I636" t="s">
        <v>3497</v>
      </c>
      <c r="J636">
        <v>1</v>
      </c>
    </row>
    <row r="637" spans="1:10" x14ac:dyDescent="0.25">
      <c r="A637" t="s">
        <v>2486</v>
      </c>
      <c r="C637" t="s">
        <v>2486</v>
      </c>
      <c r="F637" t="s">
        <v>3107</v>
      </c>
      <c r="G637">
        <v>1</v>
      </c>
      <c r="I637" t="s">
        <v>2467</v>
      </c>
      <c r="J637">
        <v>1</v>
      </c>
    </row>
    <row r="638" spans="1:10" x14ac:dyDescent="0.25">
      <c r="A638" t="s">
        <v>2490</v>
      </c>
      <c r="C638" t="s">
        <v>2490</v>
      </c>
      <c r="F638" t="s">
        <v>3292</v>
      </c>
      <c r="G638">
        <v>1</v>
      </c>
      <c r="I638" t="s">
        <v>3483</v>
      </c>
      <c r="J638">
        <v>1</v>
      </c>
    </row>
    <row r="639" spans="1:10" x14ac:dyDescent="0.25">
      <c r="A639" t="s">
        <v>2624</v>
      </c>
      <c r="C639" t="s">
        <v>2624</v>
      </c>
      <c r="F639" t="s">
        <v>3273</v>
      </c>
      <c r="G639">
        <v>1</v>
      </c>
      <c r="I639" t="s">
        <v>1533</v>
      </c>
      <c r="J639">
        <v>1</v>
      </c>
    </row>
    <row r="640" spans="1:10" x14ac:dyDescent="0.25">
      <c r="A640" t="s">
        <v>2809</v>
      </c>
      <c r="C640" t="s">
        <v>2809</v>
      </c>
      <c r="F640" t="s">
        <v>3176</v>
      </c>
      <c r="G640">
        <v>1</v>
      </c>
      <c r="I640" t="s">
        <v>3316</v>
      </c>
      <c r="J640">
        <v>1</v>
      </c>
    </row>
    <row r="641" spans="1:10" x14ac:dyDescent="0.25">
      <c r="A641" t="s">
        <v>2808</v>
      </c>
      <c r="C641" t="s">
        <v>2808</v>
      </c>
      <c r="F641" t="s">
        <v>2750</v>
      </c>
      <c r="G641">
        <v>1</v>
      </c>
      <c r="I641" t="s">
        <v>3100</v>
      </c>
      <c r="J641">
        <v>1</v>
      </c>
    </row>
    <row r="642" spans="1:10" x14ac:dyDescent="0.25">
      <c r="A642" t="s">
        <v>2497</v>
      </c>
      <c r="C642" t="s">
        <v>2497</v>
      </c>
      <c r="F642" t="s">
        <v>3095</v>
      </c>
      <c r="G642">
        <v>1</v>
      </c>
      <c r="I642" t="s">
        <v>3515</v>
      </c>
      <c r="J642">
        <v>1</v>
      </c>
    </row>
    <row r="643" spans="1:10" x14ac:dyDescent="0.25">
      <c r="A643" t="s">
        <v>2810</v>
      </c>
      <c r="C643" t="s">
        <v>2810</v>
      </c>
      <c r="F643" t="s">
        <v>2553</v>
      </c>
      <c r="G643">
        <v>1</v>
      </c>
      <c r="I643" t="s">
        <v>3372</v>
      </c>
      <c r="J643">
        <v>1</v>
      </c>
    </row>
    <row r="644" spans="1:10" x14ac:dyDescent="0.25">
      <c r="A644" t="s">
        <v>2571</v>
      </c>
      <c r="C644" t="s">
        <v>2571</v>
      </c>
      <c r="F644" t="s">
        <v>2705</v>
      </c>
      <c r="G644">
        <v>1</v>
      </c>
      <c r="I644" t="s">
        <v>3148</v>
      </c>
      <c r="J644">
        <v>1</v>
      </c>
    </row>
    <row r="645" spans="1:10" x14ac:dyDescent="0.25">
      <c r="A645" t="s">
        <v>2811</v>
      </c>
      <c r="C645" t="s">
        <v>2811</v>
      </c>
      <c r="F645" t="s">
        <v>3229</v>
      </c>
      <c r="G645">
        <v>1</v>
      </c>
      <c r="I645" t="s">
        <v>3339</v>
      </c>
      <c r="J645">
        <v>1</v>
      </c>
    </row>
    <row r="646" spans="1:10" x14ac:dyDescent="0.25">
      <c r="A646" t="s">
        <v>2739</v>
      </c>
      <c r="C646" t="s">
        <v>2739</v>
      </c>
      <c r="F646" t="s">
        <v>3030</v>
      </c>
      <c r="G646">
        <v>1</v>
      </c>
      <c r="I646" t="s">
        <v>3250</v>
      </c>
      <c r="J646">
        <v>1</v>
      </c>
    </row>
    <row r="647" spans="1:10" x14ac:dyDescent="0.25">
      <c r="A647" t="s">
        <v>2812</v>
      </c>
      <c r="C647" t="s">
        <v>2812</v>
      </c>
      <c r="F647" t="s">
        <v>2927</v>
      </c>
      <c r="G647">
        <v>1</v>
      </c>
      <c r="I647" t="s">
        <v>3439</v>
      </c>
      <c r="J647">
        <v>1</v>
      </c>
    </row>
    <row r="648" spans="1:10" x14ac:dyDescent="0.25">
      <c r="A648" t="s">
        <v>2632</v>
      </c>
      <c r="C648" t="s">
        <v>2632</v>
      </c>
      <c r="F648" t="s">
        <v>2820</v>
      </c>
      <c r="G648">
        <v>1</v>
      </c>
      <c r="I648" t="s">
        <v>2523</v>
      </c>
      <c r="J648">
        <v>1</v>
      </c>
    </row>
    <row r="649" spans="1:10" x14ac:dyDescent="0.25">
      <c r="A649" t="s">
        <v>2497</v>
      </c>
      <c r="C649" t="s">
        <v>2497</v>
      </c>
      <c r="F649" t="s">
        <v>2932</v>
      </c>
      <c r="G649">
        <v>1</v>
      </c>
      <c r="I649" t="s">
        <v>2459</v>
      </c>
      <c r="J649">
        <v>1</v>
      </c>
    </row>
    <row r="650" spans="1:10" x14ac:dyDescent="0.25">
      <c r="A650" t="s">
        <v>2497</v>
      </c>
      <c r="C650" t="s">
        <v>2497</v>
      </c>
      <c r="F650" t="s">
        <v>2793</v>
      </c>
      <c r="G650">
        <v>1</v>
      </c>
      <c r="I650" t="s">
        <v>2732</v>
      </c>
      <c r="J650">
        <v>1</v>
      </c>
    </row>
    <row r="651" spans="1:10" x14ac:dyDescent="0.25">
      <c r="A651" t="s">
        <v>2739</v>
      </c>
      <c r="C651" t="s">
        <v>2739</v>
      </c>
      <c r="F651" t="s">
        <v>3050</v>
      </c>
      <c r="G651">
        <v>1</v>
      </c>
      <c r="I651" t="s">
        <v>2696</v>
      </c>
      <c r="J651">
        <v>1</v>
      </c>
    </row>
    <row r="652" spans="1:10" x14ac:dyDescent="0.25">
      <c r="A652" t="s">
        <v>2813</v>
      </c>
      <c r="C652" t="s">
        <v>2813</v>
      </c>
      <c r="F652" t="s">
        <v>2577</v>
      </c>
      <c r="G652">
        <v>1</v>
      </c>
      <c r="I652" t="s">
        <v>3152</v>
      </c>
      <c r="J652">
        <v>1</v>
      </c>
    </row>
    <row r="653" spans="1:10" x14ac:dyDescent="0.25">
      <c r="A653" t="s">
        <v>2497</v>
      </c>
      <c r="C653" t="s">
        <v>2497</v>
      </c>
      <c r="F653" t="s">
        <v>2961</v>
      </c>
      <c r="G653">
        <v>1</v>
      </c>
      <c r="I653" t="s">
        <v>2462</v>
      </c>
      <c r="J653">
        <v>1</v>
      </c>
    </row>
    <row r="654" spans="1:10" x14ac:dyDescent="0.25">
      <c r="A654" t="s">
        <v>2729</v>
      </c>
      <c r="C654" t="s">
        <v>2729</v>
      </c>
      <c r="F654" t="s">
        <v>2996</v>
      </c>
      <c r="G654">
        <v>1</v>
      </c>
      <c r="I654" t="s">
        <v>3251</v>
      </c>
      <c r="J654">
        <v>1</v>
      </c>
    </row>
    <row r="655" spans="1:10" x14ac:dyDescent="0.25">
      <c r="A655" t="s">
        <v>2497</v>
      </c>
      <c r="C655" t="s">
        <v>2497</v>
      </c>
      <c r="F655" t="s">
        <v>3272</v>
      </c>
      <c r="G655">
        <v>1</v>
      </c>
      <c r="I655" t="s">
        <v>2714</v>
      </c>
      <c r="J655">
        <v>1</v>
      </c>
    </row>
    <row r="656" spans="1:10" x14ac:dyDescent="0.25">
      <c r="A656" t="s">
        <v>1527</v>
      </c>
      <c r="C656" t="s">
        <v>1527</v>
      </c>
      <c r="F656" t="s">
        <v>3294</v>
      </c>
      <c r="G656">
        <v>1</v>
      </c>
      <c r="I656" t="s">
        <v>3307</v>
      </c>
      <c r="J656">
        <v>1</v>
      </c>
    </row>
    <row r="657" spans="1:10" x14ac:dyDescent="0.25">
      <c r="A657" t="s">
        <v>2730</v>
      </c>
      <c r="C657" t="s">
        <v>2730</v>
      </c>
      <c r="F657" t="s">
        <v>3185</v>
      </c>
      <c r="G657">
        <v>1</v>
      </c>
      <c r="I657" t="s">
        <v>3391</v>
      </c>
      <c r="J657">
        <v>1</v>
      </c>
    </row>
    <row r="658" spans="1:10" x14ac:dyDescent="0.25">
      <c r="A658" t="s">
        <v>2814</v>
      </c>
      <c r="C658" t="s">
        <v>2814</v>
      </c>
      <c r="F658" t="s">
        <v>3044</v>
      </c>
      <c r="G658">
        <v>1</v>
      </c>
      <c r="I658" t="s">
        <v>2555</v>
      </c>
      <c r="J658">
        <v>1</v>
      </c>
    </row>
    <row r="659" spans="1:10" x14ac:dyDescent="0.25">
      <c r="A659" t="s">
        <v>1528</v>
      </c>
      <c r="C659" t="s">
        <v>1528</v>
      </c>
      <c r="F659" t="s">
        <v>2585</v>
      </c>
      <c r="G659">
        <v>1</v>
      </c>
      <c r="I659" t="s">
        <v>2605</v>
      </c>
      <c r="J659">
        <v>1</v>
      </c>
    </row>
    <row r="660" spans="1:10" x14ac:dyDescent="0.25">
      <c r="A660" t="s">
        <v>2730</v>
      </c>
      <c r="C660" t="s">
        <v>2730</v>
      </c>
      <c r="F660" t="s">
        <v>3121</v>
      </c>
      <c r="G660">
        <v>1</v>
      </c>
      <c r="I660" t="s">
        <v>3080</v>
      </c>
      <c r="J660">
        <v>1</v>
      </c>
    </row>
    <row r="661" spans="1:10" x14ac:dyDescent="0.25">
      <c r="A661" t="s">
        <v>2733</v>
      </c>
      <c r="C661" t="s">
        <v>2733</v>
      </c>
      <c r="F661" t="s">
        <v>2697</v>
      </c>
      <c r="G661">
        <v>1</v>
      </c>
      <c r="I661" t="s">
        <v>2923</v>
      </c>
      <c r="J661">
        <v>1</v>
      </c>
    </row>
    <row r="662" spans="1:10" x14ac:dyDescent="0.25">
      <c r="A662" t="s">
        <v>2815</v>
      </c>
      <c r="C662" t="s">
        <v>2815</v>
      </c>
      <c r="F662" t="s">
        <v>3151</v>
      </c>
      <c r="G662">
        <v>1</v>
      </c>
      <c r="I662" t="s">
        <v>2747</v>
      </c>
      <c r="J662">
        <v>1</v>
      </c>
    </row>
    <row r="663" spans="1:10" x14ac:dyDescent="0.25">
      <c r="A663" t="s">
        <v>2815</v>
      </c>
      <c r="C663" t="s">
        <v>2815</v>
      </c>
      <c r="F663" t="s">
        <v>2536</v>
      </c>
      <c r="G663">
        <v>1</v>
      </c>
      <c r="I663" t="s">
        <v>3105</v>
      </c>
      <c r="J663">
        <v>1</v>
      </c>
    </row>
    <row r="664" spans="1:10" x14ac:dyDescent="0.25">
      <c r="A664" t="s">
        <v>2729</v>
      </c>
      <c r="C664" t="s">
        <v>2729</v>
      </c>
      <c r="F664" t="s">
        <v>2532</v>
      </c>
      <c r="G664">
        <v>1</v>
      </c>
      <c r="I664" t="s">
        <v>3124</v>
      </c>
      <c r="J664">
        <v>1</v>
      </c>
    </row>
    <row r="665" spans="1:10" x14ac:dyDescent="0.25">
      <c r="A665" t="s">
        <v>2815</v>
      </c>
      <c r="C665" t="s">
        <v>2815</v>
      </c>
      <c r="F665" t="s">
        <v>2844</v>
      </c>
      <c r="G665">
        <v>1</v>
      </c>
      <c r="I665" t="s">
        <v>3221</v>
      </c>
      <c r="J665">
        <v>1</v>
      </c>
    </row>
    <row r="666" spans="1:10" x14ac:dyDescent="0.25">
      <c r="A666" t="s">
        <v>2511</v>
      </c>
      <c r="C666" t="s">
        <v>2511</v>
      </c>
      <c r="F666" t="s">
        <v>3245</v>
      </c>
      <c r="G666">
        <v>1</v>
      </c>
      <c r="I666" t="s">
        <v>2725</v>
      </c>
      <c r="J666">
        <v>1</v>
      </c>
    </row>
    <row r="667" spans="1:10" x14ac:dyDescent="0.25">
      <c r="A667" t="s">
        <v>2646</v>
      </c>
      <c r="C667" t="s">
        <v>2646</v>
      </c>
      <c r="F667" t="s">
        <v>3207</v>
      </c>
      <c r="G667">
        <v>1</v>
      </c>
      <c r="I667" t="s">
        <v>2608</v>
      </c>
      <c r="J667">
        <v>1</v>
      </c>
    </row>
    <row r="668" spans="1:10" x14ac:dyDescent="0.25">
      <c r="A668" t="s">
        <v>2515</v>
      </c>
      <c r="C668" t="s">
        <v>2515</v>
      </c>
      <c r="F668" t="s">
        <v>2736</v>
      </c>
      <c r="G668">
        <v>1</v>
      </c>
      <c r="I668" t="s">
        <v>3083</v>
      </c>
      <c r="J668">
        <v>1</v>
      </c>
    </row>
    <row r="669" spans="1:10" x14ac:dyDescent="0.25">
      <c r="A669" t="s">
        <v>2692</v>
      </c>
      <c r="C669" t="s">
        <v>2692</v>
      </c>
      <c r="F669" t="s">
        <v>2803</v>
      </c>
      <c r="G669">
        <v>1</v>
      </c>
      <c r="I669" t="s">
        <v>3275</v>
      </c>
      <c r="J669">
        <v>1</v>
      </c>
    </row>
    <row r="670" spans="1:10" x14ac:dyDescent="0.25">
      <c r="A670" t="s">
        <v>2515</v>
      </c>
      <c r="C670" t="s">
        <v>2515</v>
      </c>
      <c r="F670" t="s">
        <v>3063</v>
      </c>
      <c r="G670">
        <v>1</v>
      </c>
      <c r="I670" t="s">
        <v>3094</v>
      </c>
      <c r="J670">
        <v>1</v>
      </c>
    </row>
    <row r="671" spans="1:10" x14ac:dyDescent="0.25">
      <c r="A671" t="s">
        <v>2581</v>
      </c>
      <c r="C671" t="s">
        <v>2581</v>
      </c>
      <c r="F671" t="s">
        <v>2717</v>
      </c>
      <c r="G671">
        <v>1</v>
      </c>
      <c r="I671" t="s">
        <v>2647</v>
      </c>
      <c r="J671">
        <v>1</v>
      </c>
    </row>
    <row r="672" spans="1:10" x14ac:dyDescent="0.25">
      <c r="A672" t="s">
        <v>2816</v>
      </c>
      <c r="C672" t="s">
        <v>2816</v>
      </c>
      <c r="F672" t="s">
        <v>2972</v>
      </c>
      <c r="G672">
        <v>1</v>
      </c>
      <c r="I672" t="s">
        <v>3235</v>
      </c>
      <c r="J672">
        <v>1</v>
      </c>
    </row>
    <row r="673" spans="1:10" x14ac:dyDescent="0.25">
      <c r="A673" t="s">
        <v>2738</v>
      </c>
      <c r="C673" t="s">
        <v>2738</v>
      </c>
      <c r="F673" t="s">
        <v>2606</v>
      </c>
      <c r="G673">
        <v>1</v>
      </c>
      <c r="I673" t="s">
        <v>3537</v>
      </c>
      <c r="J673">
        <v>1</v>
      </c>
    </row>
    <row r="674" spans="1:10" x14ac:dyDescent="0.25">
      <c r="A674" t="s">
        <v>2738</v>
      </c>
      <c r="C674" t="s">
        <v>2738</v>
      </c>
      <c r="F674" t="s">
        <v>2974</v>
      </c>
      <c r="G674">
        <v>1</v>
      </c>
      <c r="I674" t="s">
        <v>3090</v>
      </c>
      <c r="J674">
        <v>1</v>
      </c>
    </row>
    <row r="675" spans="1:10" x14ac:dyDescent="0.25">
      <c r="A675" t="s">
        <v>2741</v>
      </c>
      <c r="C675" t="s">
        <v>2741</v>
      </c>
      <c r="F675" t="s">
        <v>2603</v>
      </c>
      <c r="G675">
        <v>1</v>
      </c>
      <c r="I675" t="s">
        <v>2779</v>
      </c>
      <c r="J675">
        <v>1</v>
      </c>
    </row>
    <row r="676" spans="1:10" x14ac:dyDescent="0.25">
      <c r="A676" t="s">
        <v>2817</v>
      </c>
      <c r="C676" t="s">
        <v>2817</v>
      </c>
      <c r="F676" t="s">
        <v>3052</v>
      </c>
      <c r="G676">
        <v>1</v>
      </c>
      <c r="I676" t="s">
        <v>3428</v>
      </c>
      <c r="J676">
        <v>1</v>
      </c>
    </row>
    <row r="677" spans="1:10" x14ac:dyDescent="0.25">
      <c r="A677" t="s">
        <v>2818</v>
      </c>
      <c r="C677" t="s">
        <v>2818</v>
      </c>
      <c r="F677" t="s">
        <v>3182</v>
      </c>
      <c r="G677">
        <v>1</v>
      </c>
      <c r="I677" t="s">
        <v>3021</v>
      </c>
      <c r="J677">
        <v>1</v>
      </c>
    </row>
    <row r="678" spans="1:10" x14ac:dyDescent="0.25">
      <c r="A678" t="s">
        <v>2819</v>
      </c>
      <c r="C678" t="s">
        <v>2819</v>
      </c>
      <c r="F678" t="s">
        <v>3036</v>
      </c>
      <c r="G678">
        <v>1</v>
      </c>
      <c r="I678" t="s">
        <v>3261</v>
      </c>
      <c r="J678">
        <v>1</v>
      </c>
    </row>
    <row r="679" spans="1:10" x14ac:dyDescent="0.25">
      <c r="A679" t="s">
        <v>2592</v>
      </c>
      <c r="C679" t="s">
        <v>2592</v>
      </c>
      <c r="F679" t="s">
        <v>2752</v>
      </c>
      <c r="G679">
        <v>1</v>
      </c>
      <c r="I679" t="s">
        <v>3529</v>
      </c>
      <c r="J679">
        <v>1</v>
      </c>
    </row>
    <row r="680" spans="1:10" x14ac:dyDescent="0.25">
      <c r="A680" t="s">
        <v>2820</v>
      </c>
      <c r="C680" t="s">
        <v>2820</v>
      </c>
      <c r="F680" t="s">
        <v>2806</v>
      </c>
      <c r="G680">
        <v>1</v>
      </c>
      <c r="I680" t="s">
        <v>3338</v>
      </c>
      <c r="J680">
        <v>1</v>
      </c>
    </row>
    <row r="681" spans="1:10" x14ac:dyDescent="0.25">
      <c r="A681" t="s">
        <v>2526</v>
      </c>
      <c r="C681" t="s">
        <v>2526</v>
      </c>
      <c r="F681" t="s">
        <v>3156</v>
      </c>
      <c r="G681">
        <v>1</v>
      </c>
      <c r="I681" t="s">
        <v>3025</v>
      </c>
      <c r="J681">
        <v>1</v>
      </c>
    </row>
    <row r="682" spans="1:10" x14ac:dyDescent="0.25">
      <c r="A682" t="s">
        <v>2821</v>
      </c>
      <c r="C682" t="s">
        <v>2821</v>
      </c>
      <c r="F682" t="s">
        <v>2465</v>
      </c>
      <c r="G682">
        <v>1</v>
      </c>
      <c r="I682" t="s">
        <v>3464</v>
      </c>
      <c r="J682">
        <v>1</v>
      </c>
    </row>
    <row r="683" spans="1:10" x14ac:dyDescent="0.25">
      <c r="A683" t="s">
        <v>2703</v>
      </c>
      <c r="C683" t="s">
        <v>2703</v>
      </c>
      <c r="F683" t="s">
        <v>2848</v>
      </c>
      <c r="G683">
        <v>1</v>
      </c>
      <c r="I683" t="s">
        <v>3283</v>
      </c>
      <c r="J683">
        <v>1</v>
      </c>
    </row>
    <row r="684" spans="1:10" x14ac:dyDescent="0.25">
      <c r="A684" t="s">
        <v>2455</v>
      </c>
      <c r="C684" t="s">
        <v>2455</v>
      </c>
      <c r="F684" t="s">
        <v>3001</v>
      </c>
      <c r="G684">
        <v>1</v>
      </c>
      <c r="I684" t="s">
        <v>2615</v>
      </c>
      <c r="J684">
        <v>1</v>
      </c>
    </row>
    <row r="685" spans="1:10" x14ac:dyDescent="0.25">
      <c r="A685" t="s">
        <v>2822</v>
      </c>
      <c r="C685" t="s">
        <v>2822</v>
      </c>
      <c r="F685" t="s">
        <v>2687</v>
      </c>
      <c r="G685">
        <v>1</v>
      </c>
      <c r="I685" t="s">
        <v>3397</v>
      </c>
      <c r="J685">
        <v>1</v>
      </c>
    </row>
    <row r="686" spans="1:10" x14ac:dyDescent="0.25">
      <c r="A686" t="s">
        <v>2451</v>
      </c>
      <c r="C686" t="s">
        <v>2451</v>
      </c>
      <c r="F686" t="s">
        <v>3276</v>
      </c>
      <c r="G686">
        <v>1</v>
      </c>
      <c r="I686" t="s">
        <v>2502</v>
      </c>
      <c r="J686">
        <v>1</v>
      </c>
    </row>
    <row r="687" spans="1:10" x14ac:dyDescent="0.25">
      <c r="A687" t="s">
        <v>2823</v>
      </c>
      <c r="C687" t="s">
        <v>2823</v>
      </c>
      <c r="F687" t="s">
        <v>3203</v>
      </c>
      <c r="G687">
        <v>1</v>
      </c>
      <c r="I687" t="s">
        <v>3411</v>
      </c>
      <c r="J687">
        <v>1</v>
      </c>
    </row>
    <row r="688" spans="1:10" x14ac:dyDescent="0.25">
      <c r="A688" t="s">
        <v>2655</v>
      </c>
      <c r="C688" t="s">
        <v>2655</v>
      </c>
      <c r="F688" t="s">
        <v>2813</v>
      </c>
      <c r="G688">
        <v>1</v>
      </c>
      <c r="I688" t="s">
        <v>3538</v>
      </c>
      <c r="J688">
        <v>1</v>
      </c>
    </row>
    <row r="689" spans="1:10" x14ac:dyDescent="0.25">
      <c r="A689" t="s">
        <v>2824</v>
      </c>
      <c r="C689" t="s">
        <v>2824</v>
      </c>
      <c r="F689" t="s">
        <v>3220</v>
      </c>
      <c r="G689">
        <v>1</v>
      </c>
      <c r="I689" t="s">
        <v>3450</v>
      </c>
      <c r="J689">
        <v>1</v>
      </c>
    </row>
    <row r="690" spans="1:10" x14ac:dyDescent="0.25">
      <c r="A690" t="s">
        <v>2796</v>
      </c>
      <c r="C690" t="s">
        <v>2796</v>
      </c>
      <c r="F690" t="s">
        <v>3024</v>
      </c>
      <c r="G690">
        <v>1</v>
      </c>
      <c r="I690" t="s">
        <v>2597</v>
      </c>
      <c r="J690">
        <v>1</v>
      </c>
    </row>
    <row r="691" spans="1:10" x14ac:dyDescent="0.25">
      <c r="A691" t="s">
        <v>2596</v>
      </c>
      <c r="C691" t="s">
        <v>2596</v>
      </c>
      <c r="F691" t="s">
        <v>2726</v>
      </c>
      <c r="G691">
        <v>1</v>
      </c>
      <c r="I691" t="s">
        <v>3287</v>
      </c>
      <c r="J691">
        <v>1</v>
      </c>
    </row>
    <row r="692" spans="1:10" x14ac:dyDescent="0.25">
      <c r="A692" t="s">
        <v>2657</v>
      </c>
      <c r="C692" t="s">
        <v>2657</v>
      </c>
      <c r="F692" t="s">
        <v>3278</v>
      </c>
      <c r="G692">
        <v>1</v>
      </c>
      <c r="I692" t="s">
        <v>3170</v>
      </c>
      <c r="J692">
        <v>1</v>
      </c>
    </row>
    <row r="693" spans="1:10" x14ac:dyDescent="0.25">
      <c r="A693" t="s">
        <v>2825</v>
      </c>
      <c r="C693" t="s">
        <v>2825</v>
      </c>
      <c r="F693" t="s">
        <v>2967</v>
      </c>
      <c r="G693">
        <v>1</v>
      </c>
      <c r="I693" t="s">
        <v>2718</v>
      </c>
      <c r="J693">
        <v>1</v>
      </c>
    </row>
    <row r="694" spans="1:10" x14ac:dyDescent="0.25">
      <c r="A694" t="s">
        <v>2663</v>
      </c>
      <c r="C694" t="s">
        <v>2663</v>
      </c>
      <c r="F694" t="s">
        <v>2947</v>
      </c>
      <c r="G694">
        <v>1</v>
      </c>
      <c r="I694" t="s">
        <v>2973</v>
      </c>
      <c r="J694">
        <v>1</v>
      </c>
    </row>
    <row r="695" spans="1:10" x14ac:dyDescent="0.25">
      <c r="A695" t="s">
        <v>2823</v>
      </c>
      <c r="C695" t="s">
        <v>2823</v>
      </c>
      <c r="F695" t="s">
        <v>3247</v>
      </c>
      <c r="G695">
        <v>1</v>
      </c>
      <c r="I695" t="s">
        <v>3131</v>
      </c>
      <c r="J695">
        <v>1</v>
      </c>
    </row>
    <row r="696" spans="1:10" x14ac:dyDescent="0.25">
      <c r="A696" t="s">
        <v>2657</v>
      </c>
      <c r="C696" t="s">
        <v>2657</v>
      </c>
      <c r="F696" t="s">
        <v>2636</v>
      </c>
      <c r="G696">
        <v>1</v>
      </c>
      <c r="I696" t="s">
        <v>2559</v>
      </c>
      <c r="J696">
        <v>1</v>
      </c>
    </row>
    <row r="697" spans="1:10" x14ac:dyDescent="0.25">
      <c r="A697" t="s">
        <v>2826</v>
      </c>
      <c r="C697" t="s">
        <v>2826</v>
      </c>
      <c r="F697" t="s">
        <v>3540</v>
      </c>
      <c r="G697">
        <v>1</v>
      </c>
      <c r="I697" t="s">
        <v>2713</v>
      </c>
      <c r="J697">
        <v>1</v>
      </c>
    </row>
    <row r="698" spans="1:10" x14ac:dyDescent="0.25">
      <c r="A698" t="s">
        <v>2710</v>
      </c>
      <c r="C698" t="s">
        <v>2710</v>
      </c>
      <c r="F698" t="s">
        <v>3262</v>
      </c>
      <c r="G698">
        <v>1</v>
      </c>
      <c r="I698" t="s">
        <v>2709</v>
      </c>
      <c r="J698">
        <v>1</v>
      </c>
    </row>
    <row r="699" spans="1:10" x14ac:dyDescent="0.25">
      <c r="A699" t="s">
        <v>2456</v>
      </c>
      <c r="C699" t="s">
        <v>2456</v>
      </c>
      <c r="F699" t="s">
        <v>3271</v>
      </c>
      <c r="G699">
        <v>1</v>
      </c>
      <c r="I699" t="s">
        <v>2658</v>
      </c>
      <c r="J699">
        <v>1</v>
      </c>
    </row>
    <row r="700" spans="1:10" x14ac:dyDescent="0.25">
      <c r="A700" t="s">
        <v>2827</v>
      </c>
      <c r="C700" t="s">
        <v>2827</v>
      </c>
      <c r="F700" t="s">
        <v>3060</v>
      </c>
      <c r="G700">
        <v>1</v>
      </c>
      <c r="I700" t="s">
        <v>2458</v>
      </c>
      <c r="J700">
        <v>1</v>
      </c>
    </row>
    <row r="701" spans="1:10" x14ac:dyDescent="0.25">
      <c r="A701" t="s">
        <v>2828</v>
      </c>
      <c r="C701" t="s">
        <v>2828</v>
      </c>
      <c r="F701" t="s">
        <v>3134</v>
      </c>
      <c r="G701">
        <v>1</v>
      </c>
      <c r="I701" t="s">
        <v>3101</v>
      </c>
      <c r="J701">
        <v>1</v>
      </c>
    </row>
    <row r="702" spans="1:10" x14ac:dyDescent="0.25">
      <c r="A702" t="s">
        <v>2829</v>
      </c>
      <c r="C702" t="s">
        <v>2829</v>
      </c>
      <c r="F702" t="s">
        <v>3274</v>
      </c>
      <c r="G702">
        <v>1</v>
      </c>
      <c r="I702" t="s">
        <v>2707</v>
      </c>
      <c r="J702">
        <v>1</v>
      </c>
    </row>
    <row r="703" spans="1:10" x14ac:dyDescent="0.25">
      <c r="A703" t="s">
        <v>2755</v>
      </c>
      <c r="C703" t="s">
        <v>2755</v>
      </c>
      <c r="F703" t="s">
        <v>2634</v>
      </c>
      <c r="G703">
        <v>1</v>
      </c>
      <c r="I703" t="s">
        <v>2700</v>
      </c>
      <c r="J703">
        <v>1</v>
      </c>
    </row>
    <row r="704" spans="1:10" x14ac:dyDescent="0.25">
      <c r="A704" t="s">
        <v>2830</v>
      </c>
      <c r="C704" t="s">
        <v>2830</v>
      </c>
      <c r="F704" t="s">
        <v>3314</v>
      </c>
      <c r="G704">
        <v>1</v>
      </c>
      <c r="I704" t="s">
        <v>3150</v>
      </c>
      <c r="J704">
        <v>1</v>
      </c>
    </row>
    <row r="705" spans="1:10" x14ac:dyDescent="0.25">
      <c r="A705" t="s">
        <v>2610</v>
      </c>
      <c r="C705" t="s">
        <v>2610</v>
      </c>
      <c r="F705" t="s">
        <v>3140</v>
      </c>
      <c r="G705">
        <v>1</v>
      </c>
      <c r="I705" t="s">
        <v>3146</v>
      </c>
      <c r="J705">
        <v>1</v>
      </c>
    </row>
    <row r="706" spans="1:10" x14ac:dyDescent="0.25">
      <c r="A706" t="s">
        <v>2831</v>
      </c>
      <c r="C706" t="s">
        <v>2831</v>
      </c>
      <c r="F706" t="s">
        <v>3282</v>
      </c>
      <c r="G706">
        <v>1</v>
      </c>
      <c r="I706" t="s">
        <v>2860</v>
      </c>
      <c r="J706">
        <v>1</v>
      </c>
    </row>
    <row r="707" spans="1:10" x14ac:dyDescent="0.25">
      <c r="A707" t="s">
        <v>2832</v>
      </c>
      <c r="C707" t="s">
        <v>2832</v>
      </c>
      <c r="F707" t="s">
        <v>2945</v>
      </c>
      <c r="G707">
        <v>1</v>
      </c>
      <c r="I707" t="s">
        <v>2654</v>
      </c>
      <c r="J707">
        <v>1</v>
      </c>
    </row>
    <row r="708" spans="1:10" x14ac:dyDescent="0.25">
      <c r="A708" t="s">
        <v>2833</v>
      </c>
      <c r="C708" t="s">
        <v>2833</v>
      </c>
      <c r="F708" t="s">
        <v>3015</v>
      </c>
      <c r="G708">
        <v>1</v>
      </c>
      <c r="I708" t="s">
        <v>3132</v>
      </c>
      <c r="J708">
        <v>1</v>
      </c>
    </row>
    <row r="709" spans="1:10" x14ac:dyDescent="0.25">
      <c r="A709" t="s">
        <v>2834</v>
      </c>
      <c r="C709" t="s">
        <v>2834</v>
      </c>
      <c r="F709" t="s">
        <v>3041</v>
      </c>
      <c r="G709">
        <v>1</v>
      </c>
      <c r="I709" t="s">
        <v>3122</v>
      </c>
      <c r="J709">
        <v>1</v>
      </c>
    </row>
    <row r="710" spans="1:10" x14ac:dyDescent="0.25">
      <c r="A710" t="s">
        <v>2473</v>
      </c>
      <c r="C710" t="s">
        <v>2473</v>
      </c>
      <c r="F710" t="s">
        <v>2988</v>
      </c>
      <c r="G710">
        <v>1</v>
      </c>
      <c r="I710" t="s">
        <v>2463</v>
      </c>
      <c r="J710">
        <v>1</v>
      </c>
    </row>
    <row r="711" spans="1:10" x14ac:dyDescent="0.25">
      <c r="A711" t="s">
        <v>2545</v>
      </c>
      <c r="C711" t="s">
        <v>2545</v>
      </c>
      <c r="F711" t="s">
        <v>2689</v>
      </c>
      <c r="G711">
        <v>1</v>
      </c>
      <c r="I711" t="s">
        <v>2776</v>
      </c>
      <c r="J711">
        <v>1</v>
      </c>
    </row>
    <row r="712" spans="1:10" x14ac:dyDescent="0.25">
      <c r="A712" t="s">
        <v>2759</v>
      </c>
      <c r="C712" t="s">
        <v>2759</v>
      </c>
      <c r="F712" t="s">
        <v>2470</v>
      </c>
      <c r="G712">
        <v>1</v>
      </c>
      <c r="I712" t="s">
        <v>3136</v>
      </c>
      <c r="J712">
        <v>1</v>
      </c>
    </row>
    <row r="713" spans="1:10" x14ac:dyDescent="0.25">
      <c r="A713" t="s">
        <v>2835</v>
      </c>
      <c r="C713" t="s">
        <v>2835</v>
      </c>
      <c r="F713" t="s">
        <v>3042</v>
      </c>
      <c r="G713">
        <v>1</v>
      </c>
      <c r="I713" t="s">
        <v>3297</v>
      </c>
      <c r="J713">
        <v>1</v>
      </c>
    </row>
    <row r="714" spans="1:10" x14ac:dyDescent="0.25">
      <c r="A714" t="s">
        <v>2475</v>
      </c>
      <c r="C714" t="s">
        <v>2475</v>
      </c>
      <c r="F714" t="s">
        <v>2631</v>
      </c>
      <c r="G714">
        <v>1</v>
      </c>
      <c r="I714" t="s">
        <v>2557</v>
      </c>
      <c r="J714">
        <v>1</v>
      </c>
    </row>
    <row r="715" spans="1:10" x14ac:dyDescent="0.25">
      <c r="A715" t="s">
        <v>2836</v>
      </c>
      <c r="C715" t="s">
        <v>2836</v>
      </c>
      <c r="F715" t="s">
        <v>2828</v>
      </c>
      <c r="G715">
        <v>1</v>
      </c>
      <c r="I715" t="s">
        <v>2488</v>
      </c>
      <c r="J715">
        <v>1</v>
      </c>
    </row>
    <row r="716" spans="1:10" x14ac:dyDescent="0.25">
      <c r="A716" t="s">
        <v>2614</v>
      </c>
      <c r="C716" t="s">
        <v>2614</v>
      </c>
      <c r="F716" t="s">
        <v>3103</v>
      </c>
      <c r="G716">
        <v>1</v>
      </c>
      <c r="I716" t="s">
        <v>2466</v>
      </c>
      <c r="J716">
        <v>1</v>
      </c>
    </row>
    <row r="717" spans="1:10" x14ac:dyDescent="0.25">
      <c r="A717" t="s">
        <v>2837</v>
      </c>
      <c r="C717" t="s">
        <v>2837</v>
      </c>
      <c r="F717" t="s">
        <v>2589</v>
      </c>
      <c r="G717">
        <v>1</v>
      </c>
      <c r="I717" t="s">
        <v>3248</v>
      </c>
      <c r="J717">
        <v>1</v>
      </c>
    </row>
    <row r="718" spans="1:10" x14ac:dyDescent="0.25">
      <c r="A718" t="s">
        <v>2545</v>
      </c>
      <c r="C718" t="s">
        <v>2545</v>
      </c>
      <c r="F718" t="s">
        <v>3286</v>
      </c>
      <c r="G718">
        <v>1</v>
      </c>
      <c r="I718" t="s">
        <v>3033</v>
      </c>
      <c r="J718">
        <v>1</v>
      </c>
    </row>
    <row r="719" spans="1:10" x14ac:dyDescent="0.25">
      <c r="A719" t="s">
        <v>2838</v>
      </c>
      <c r="C719" t="s">
        <v>2838</v>
      </c>
      <c r="F719" t="s">
        <v>3208</v>
      </c>
      <c r="G719">
        <v>1</v>
      </c>
      <c r="I719" t="s">
        <v>3171</v>
      </c>
      <c r="J719">
        <v>1</v>
      </c>
    </row>
    <row r="720" spans="1:10" x14ac:dyDescent="0.25">
      <c r="A720" t="s">
        <v>2554</v>
      </c>
      <c r="C720" t="s">
        <v>2554</v>
      </c>
      <c r="F720" t="s">
        <v>3255</v>
      </c>
      <c r="G720">
        <v>1</v>
      </c>
      <c r="I720" t="s">
        <v>2925</v>
      </c>
      <c r="J720">
        <v>1</v>
      </c>
    </row>
    <row r="721" spans="1:10" x14ac:dyDescent="0.25">
      <c r="A721" t="s">
        <v>2798</v>
      </c>
      <c r="C721" t="s">
        <v>2798</v>
      </c>
      <c r="F721" t="s">
        <v>3224</v>
      </c>
      <c r="G721">
        <v>1</v>
      </c>
      <c r="I721" t="s">
        <v>3172</v>
      </c>
      <c r="J721">
        <v>1</v>
      </c>
    </row>
    <row r="722" spans="1:10" x14ac:dyDescent="0.25">
      <c r="A722" t="s">
        <v>3530</v>
      </c>
      <c r="C722" t="s">
        <v>3530</v>
      </c>
      <c r="F722" t="s">
        <v>3043</v>
      </c>
      <c r="G722">
        <v>1</v>
      </c>
      <c r="I722" t="s">
        <v>3336</v>
      </c>
      <c r="J722">
        <v>1</v>
      </c>
    </row>
    <row r="723" spans="1:10" x14ac:dyDescent="0.25">
      <c r="A723" t="s">
        <v>2839</v>
      </c>
      <c r="C723" t="s">
        <v>2839</v>
      </c>
      <c r="F723" t="s">
        <v>2847</v>
      </c>
      <c r="G723">
        <v>1</v>
      </c>
      <c r="I723" t="s">
        <v>3353</v>
      </c>
      <c r="J723">
        <v>1</v>
      </c>
    </row>
    <row r="724" spans="1:10" x14ac:dyDescent="0.25">
      <c r="A724" s="12" t="s">
        <v>2840</v>
      </c>
      <c r="C724" s="12" t="s">
        <v>2840</v>
      </c>
      <c r="F724" t="s">
        <v>3216</v>
      </c>
      <c r="G724">
        <v>1</v>
      </c>
      <c r="I724" t="s">
        <v>3125</v>
      </c>
      <c r="J724">
        <v>1</v>
      </c>
    </row>
    <row r="725" spans="1:10" x14ac:dyDescent="0.25">
      <c r="A725" t="s">
        <v>2841</v>
      </c>
      <c r="C725" t="s">
        <v>2841</v>
      </c>
      <c r="F725" t="s">
        <v>2534</v>
      </c>
      <c r="G725">
        <v>1</v>
      </c>
      <c r="I725" t="s">
        <v>2859</v>
      </c>
      <c r="J725">
        <v>1</v>
      </c>
    </row>
    <row r="726" spans="1:10" x14ac:dyDescent="0.25">
      <c r="A726" t="s">
        <v>2479</v>
      </c>
      <c r="C726" t="s">
        <v>2479</v>
      </c>
      <c r="F726" t="s">
        <v>2664</v>
      </c>
      <c r="G726">
        <v>1</v>
      </c>
      <c r="I726" t="s">
        <v>2540</v>
      </c>
      <c r="J726">
        <v>1</v>
      </c>
    </row>
    <row r="727" spans="1:10" x14ac:dyDescent="0.25">
      <c r="A727" t="s">
        <v>2624</v>
      </c>
      <c r="C727" t="s">
        <v>2624</v>
      </c>
      <c r="F727" t="s">
        <v>2985</v>
      </c>
      <c r="G727">
        <v>1</v>
      </c>
      <c r="I727" t="s">
        <v>3049</v>
      </c>
      <c r="J727">
        <v>1</v>
      </c>
    </row>
    <row r="728" spans="1:10" x14ac:dyDescent="0.25">
      <c r="A728" t="s">
        <v>2805</v>
      </c>
      <c r="C728" t="s">
        <v>2805</v>
      </c>
      <c r="F728" t="s">
        <v>2978</v>
      </c>
      <c r="G728">
        <v>1</v>
      </c>
      <c r="I728" t="s">
        <v>2766</v>
      </c>
      <c r="J728">
        <v>1</v>
      </c>
    </row>
    <row r="729" spans="1:10" x14ac:dyDescent="0.25">
      <c r="A729" t="s">
        <v>2842</v>
      </c>
      <c r="C729" t="s">
        <v>2842</v>
      </c>
      <c r="F729" t="s">
        <v>3027</v>
      </c>
      <c r="G729">
        <v>1</v>
      </c>
      <c r="I729" t="s">
        <v>3539</v>
      </c>
      <c r="J729">
        <v>1</v>
      </c>
    </row>
    <row r="730" spans="1:10" x14ac:dyDescent="0.25">
      <c r="A730" t="s">
        <v>2843</v>
      </c>
      <c r="C730" t="s">
        <v>2843</v>
      </c>
      <c r="F730" t="s">
        <v>2822</v>
      </c>
      <c r="G730">
        <v>1</v>
      </c>
      <c r="I730" t="s">
        <v>3162</v>
      </c>
      <c r="J730">
        <v>1</v>
      </c>
    </row>
    <row r="731" spans="1:10" x14ac:dyDescent="0.25">
      <c r="A731" t="s">
        <v>2483</v>
      </c>
      <c r="C731" t="s">
        <v>2483</v>
      </c>
      <c r="F731" t="s">
        <v>2758</v>
      </c>
      <c r="G731">
        <v>1</v>
      </c>
      <c r="I731" t="s">
        <v>2724</v>
      </c>
      <c r="J731">
        <v>1</v>
      </c>
    </row>
    <row r="732" spans="1:10" x14ac:dyDescent="0.25">
      <c r="A732" t="s">
        <v>2844</v>
      </c>
      <c r="C732" t="s">
        <v>2844</v>
      </c>
      <c r="F732" t="s">
        <v>2830</v>
      </c>
      <c r="G732">
        <v>1</v>
      </c>
      <c r="I732" t="s">
        <v>3010</v>
      </c>
      <c r="J732">
        <v>1</v>
      </c>
    </row>
    <row r="733" spans="1:10" x14ac:dyDescent="0.25">
      <c r="A733" t="s">
        <v>2622</v>
      </c>
      <c r="C733" t="s">
        <v>2622</v>
      </c>
      <c r="F733" t="s">
        <v>3254</v>
      </c>
      <c r="G733">
        <v>1</v>
      </c>
      <c r="I733" t="s">
        <v>2711</v>
      </c>
      <c r="J733">
        <v>1</v>
      </c>
    </row>
    <row r="734" spans="1:10" x14ac:dyDescent="0.25">
      <c r="A734" t="s">
        <v>2845</v>
      </c>
      <c r="C734" t="s">
        <v>2845</v>
      </c>
      <c r="F734" t="s">
        <v>3217</v>
      </c>
      <c r="G734">
        <v>1</v>
      </c>
      <c r="I734" t="s">
        <v>3228</v>
      </c>
      <c r="J734">
        <v>1</v>
      </c>
    </row>
    <row r="735" spans="1:10" x14ac:dyDescent="0.25">
      <c r="A735" t="s">
        <v>2632</v>
      </c>
      <c r="C735" t="s">
        <v>2632</v>
      </c>
      <c r="F735" t="s">
        <v>2953</v>
      </c>
      <c r="G735">
        <v>1</v>
      </c>
      <c r="I735" t="s">
        <v>2494</v>
      </c>
      <c r="J735">
        <v>1</v>
      </c>
    </row>
    <row r="736" spans="1:10" x14ac:dyDescent="0.25">
      <c r="A736" t="s">
        <v>2632</v>
      </c>
      <c r="C736" t="s">
        <v>2632</v>
      </c>
      <c r="F736" t="s">
        <v>3149</v>
      </c>
      <c r="G736">
        <v>1</v>
      </c>
      <c r="I736" t="s">
        <v>3264</v>
      </c>
      <c r="J736">
        <v>1</v>
      </c>
    </row>
    <row r="737" spans="1:10" x14ac:dyDescent="0.25">
      <c r="A737" t="s">
        <v>2492</v>
      </c>
      <c r="C737" t="s">
        <v>2492</v>
      </c>
      <c r="F737" t="s">
        <v>2598</v>
      </c>
      <c r="G737">
        <v>1</v>
      </c>
      <c r="I737" t="s">
        <v>2743</v>
      </c>
      <c r="J737">
        <v>1</v>
      </c>
    </row>
    <row r="738" spans="1:10" x14ac:dyDescent="0.25">
      <c r="A738" t="s">
        <v>2846</v>
      </c>
      <c r="C738" t="s">
        <v>2846</v>
      </c>
      <c r="F738" t="s">
        <v>2716</v>
      </c>
      <c r="G738">
        <v>1</v>
      </c>
      <c r="I738" t="s">
        <v>2461</v>
      </c>
      <c r="J738">
        <v>1</v>
      </c>
    </row>
    <row r="739" spans="1:10" x14ac:dyDescent="0.25">
      <c r="A739" t="s">
        <v>2847</v>
      </c>
      <c r="C739" t="s">
        <v>2847</v>
      </c>
      <c r="F739" t="s">
        <v>3112</v>
      </c>
      <c r="G739">
        <v>1</v>
      </c>
      <c r="I739" t="s">
        <v>2677</v>
      </c>
      <c r="J739">
        <v>1</v>
      </c>
    </row>
    <row r="740" spans="1:10" x14ac:dyDescent="0.25">
      <c r="A740" t="s">
        <v>2638</v>
      </c>
      <c r="C740" t="s">
        <v>2638</v>
      </c>
      <c r="F740" t="s">
        <v>3091</v>
      </c>
      <c r="G740">
        <v>1</v>
      </c>
      <c r="I740" t="s">
        <v>3441</v>
      </c>
      <c r="J740">
        <v>1</v>
      </c>
    </row>
    <row r="741" spans="1:10" x14ac:dyDescent="0.25">
      <c r="A741" t="s">
        <v>2848</v>
      </c>
      <c r="C741" t="s">
        <v>2848</v>
      </c>
      <c r="F741" t="s">
        <v>2960</v>
      </c>
      <c r="G741">
        <v>1</v>
      </c>
      <c r="I741" t="s">
        <v>3076</v>
      </c>
      <c r="J741">
        <v>1</v>
      </c>
    </row>
    <row r="742" spans="1:10" x14ac:dyDescent="0.25">
      <c r="A742" t="s">
        <v>2497</v>
      </c>
      <c r="C742" t="s">
        <v>2497</v>
      </c>
      <c r="F742" t="s">
        <v>3201</v>
      </c>
      <c r="G742">
        <v>1</v>
      </c>
      <c r="I742" t="s">
        <v>2679</v>
      </c>
      <c r="J742">
        <v>1</v>
      </c>
    </row>
    <row r="743" spans="1:10" x14ac:dyDescent="0.25">
      <c r="A743" t="s">
        <v>2811</v>
      </c>
      <c r="C743" t="s">
        <v>2811</v>
      </c>
      <c r="F743" t="s">
        <v>2742</v>
      </c>
      <c r="G743">
        <v>1</v>
      </c>
      <c r="I743" t="s">
        <v>2493</v>
      </c>
      <c r="J743">
        <v>1</v>
      </c>
    </row>
    <row r="744" spans="1:10" x14ac:dyDescent="0.25">
      <c r="A744" t="s">
        <v>2849</v>
      </c>
      <c r="C744" t="s">
        <v>2849</v>
      </c>
      <c r="F744" t="s">
        <v>3189</v>
      </c>
      <c r="G744">
        <v>1</v>
      </c>
      <c r="I744" t="s">
        <v>2745</v>
      </c>
      <c r="J744">
        <v>1</v>
      </c>
    </row>
    <row r="745" spans="1:10" x14ac:dyDescent="0.25">
      <c r="A745" t="s">
        <v>2497</v>
      </c>
      <c r="C745" t="s">
        <v>2497</v>
      </c>
      <c r="F745" t="s">
        <v>2964</v>
      </c>
      <c r="G745">
        <v>1</v>
      </c>
      <c r="I745" t="s">
        <v>2940</v>
      </c>
      <c r="J745">
        <v>1</v>
      </c>
    </row>
    <row r="746" spans="1:10" x14ac:dyDescent="0.25">
      <c r="A746" s="61" t="s">
        <v>2498</v>
      </c>
      <c r="C746" s="61" t="s">
        <v>2498</v>
      </c>
      <c r="F746" t="s">
        <v>3009</v>
      </c>
      <c r="G746">
        <v>1</v>
      </c>
      <c r="I746" t="s">
        <v>3430</v>
      </c>
      <c r="J746">
        <v>1</v>
      </c>
    </row>
    <row r="747" spans="1:10" x14ac:dyDescent="0.25">
      <c r="A747" s="61" t="s">
        <v>3285</v>
      </c>
      <c r="C747" s="61" t="s">
        <v>3285</v>
      </c>
      <c r="F747" t="s">
        <v>3225</v>
      </c>
      <c r="G747">
        <v>1</v>
      </c>
      <c r="I747" t="s">
        <v>3017</v>
      </c>
      <c r="J747">
        <v>1</v>
      </c>
    </row>
    <row r="748" spans="1:10" x14ac:dyDescent="0.25">
      <c r="A748" t="s">
        <v>1527</v>
      </c>
      <c r="C748" t="s">
        <v>1527</v>
      </c>
      <c r="F748" t="s">
        <v>3267</v>
      </c>
      <c r="G748">
        <v>1</v>
      </c>
      <c r="I748" t="s">
        <v>2827</v>
      </c>
      <c r="J748">
        <v>1</v>
      </c>
    </row>
    <row r="749" spans="1:10" x14ac:dyDescent="0.25">
      <c r="A749" t="s">
        <v>2851</v>
      </c>
      <c r="C749" t="s">
        <v>2851</v>
      </c>
      <c r="F749" t="s">
        <v>3014</v>
      </c>
      <c r="G749">
        <v>1</v>
      </c>
      <c r="I749" t="s">
        <v>3395</v>
      </c>
      <c r="J749">
        <v>1</v>
      </c>
    </row>
    <row r="750" spans="1:10" x14ac:dyDescent="0.25">
      <c r="A750" t="s">
        <v>2572</v>
      </c>
      <c r="C750" t="s">
        <v>2572</v>
      </c>
      <c r="F750" t="s">
        <v>3062</v>
      </c>
      <c r="G750">
        <v>1</v>
      </c>
      <c r="I750" t="s">
        <v>3273</v>
      </c>
      <c r="J750">
        <v>1</v>
      </c>
    </row>
    <row r="751" spans="1:10" x14ac:dyDescent="0.25">
      <c r="A751" t="s">
        <v>1527</v>
      </c>
      <c r="C751" t="s">
        <v>1527</v>
      </c>
      <c r="F751" t="s">
        <v>2491</v>
      </c>
      <c r="G751">
        <v>1</v>
      </c>
      <c r="I751" t="s">
        <v>3176</v>
      </c>
      <c r="J751">
        <v>1</v>
      </c>
    </row>
    <row r="752" spans="1:10" x14ac:dyDescent="0.25">
      <c r="A752" t="s">
        <v>812</v>
      </c>
      <c r="C752" t="s">
        <v>812</v>
      </c>
      <c r="F752" t="s">
        <v>3242</v>
      </c>
      <c r="G752">
        <v>1</v>
      </c>
      <c r="I752" t="s">
        <v>2750</v>
      </c>
      <c r="J752">
        <v>1</v>
      </c>
    </row>
    <row r="753" spans="1:10" x14ac:dyDescent="0.25">
      <c r="A753" t="s">
        <v>1527</v>
      </c>
      <c r="C753" t="s">
        <v>1527</v>
      </c>
      <c r="F753" t="s">
        <v>3197</v>
      </c>
      <c r="G753">
        <v>1</v>
      </c>
      <c r="I753" t="s">
        <v>3095</v>
      </c>
      <c r="J753">
        <v>1</v>
      </c>
    </row>
    <row r="754" spans="1:10" x14ac:dyDescent="0.25">
      <c r="A754" t="s">
        <v>2639</v>
      </c>
      <c r="C754" t="s">
        <v>2639</v>
      </c>
      <c r="F754" t="s">
        <v>2943</v>
      </c>
      <c r="G754">
        <v>1</v>
      </c>
      <c r="I754" t="s">
        <v>2553</v>
      </c>
      <c r="J754">
        <v>1</v>
      </c>
    </row>
    <row r="755" spans="1:10" x14ac:dyDescent="0.25">
      <c r="A755" t="s">
        <v>1527</v>
      </c>
      <c r="C755" t="s">
        <v>1527</v>
      </c>
      <c r="F755" t="s">
        <v>3306</v>
      </c>
      <c r="G755">
        <v>1</v>
      </c>
      <c r="I755" t="s">
        <v>2705</v>
      </c>
      <c r="J755">
        <v>1</v>
      </c>
    </row>
    <row r="756" spans="1:10" x14ac:dyDescent="0.25">
      <c r="A756" t="s">
        <v>2515</v>
      </c>
      <c r="C756" t="s">
        <v>2515</v>
      </c>
      <c r="F756" t="s">
        <v>2671</v>
      </c>
      <c r="G756">
        <v>1</v>
      </c>
      <c r="I756" t="s">
        <v>3229</v>
      </c>
      <c r="J756">
        <v>1</v>
      </c>
    </row>
    <row r="757" spans="1:10" x14ac:dyDescent="0.25">
      <c r="A757" t="s">
        <v>2504</v>
      </c>
      <c r="C757" t="s">
        <v>2504</v>
      </c>
      <c r="F757" t="s">
        <v>2986</v>
      </c>
      <c r="G757">
        <v>1</v>
      </c>
      <c r="I757" t="s">
        <v>3030</v>
      </c>
      <c r="J757">
        <v>1</v>
      </c>
    </row>
    <row r="758" spans="1:10" x14ac:dyDescent="0.25">
      <c r="A758" t="s">
        <v>1527</v>
      </c>
      <c r="C758" t="s">
        <v>1527</v>
      </c>
      <c r="F758" t="s">
        <v>2674</v>
      </c>
      <c r="G758">
        <v>1</v>
      </c>
      <c r="I758" t="s">
        <v>3335</v>
      </c>
      <c r="J758">
        <v>1</v>
      </c>
    </row>
    <row r="759" spans="1:10" x14ac:dyDescent="0.25">
      <c r="A759" t="s">
        <v>2571</v>
      </c>
      <c r="C759" t="s">
        <v>2571</v>
      </c>
      <c r="F759" t="s">
        <v>2942</v>
      </c>
      <c r="G759">
        <v>1</v>
      </c>
      <c r="I759" t="s">
        <v>2927</v>
      </c>
      <c r="J759">
        <v>1</v>
      </c>
    </row>
    <row r="760" spans="1:10" x14ac:dyDescent="0.25">
      <c r="A760" t="s">
        <v>2852</v>
      </c>
      <c r="C760" t="s">
        <v>2852</v>
      </c>
      <c r="F760" t="s">
        <v>2865</v>
      </c>
      <c r="G760">
        <v>1</v>
      </c>
      <c r="I760" t="s">
        <v>2820</v>
      </c>
      <c r="J760">
        <v>1</v>
      </c>
    </row>
    <row r="761" spans="1:10" x14ac:dyDescent="0.25">
      <c r="A761" t="s">
        <v>2507</v>
      </c>
      <c r="C761" t="s">
        <v>2507</v>
      </c>
      <c r="F761" t="s">
        <v>2926</v>
      </c>
      <c r="G761">
        <v>1</v>
      </c>
      <c r="I761" t="s">
        <v>2932</v>
      </c>
      <c r="J761">
        <v>1</v>
      </c>
    </row>
    <row r="762" spans="1:10" x14ac:dyDescent="0.25">
      <c r="A762" t="s">
        <v>2853</v>
      </c>
      <c r="C762" t="s">
        <v>2853</v>
      </c>
      <c r="F762" t="s">
        <v>3270</v>
      </c>
      <c r="G762">
        <v>1</v>
      </c>
      <c r="I762" t="s">
        <v>2793</v>
      </c>
      <c r="J762">
        <v>1</v>
      </c>
    </row>
    <row r="763" spans="1:10" x14ac:dyDescent="0.25">
      <c r="A763" t="s">
        <v>2729</v>
      </c>
      <c r="C763" t="s">
        <v>2729</v>
      </c>
      <c r="F763" t="s">
        <v>3119</v>
      </c>
      <c r="G763">
        <v>1</v>
      </c>
      <c r="I763" t="s">
        <v>3050</v>
      </c>
      <c r="J763">
        <v>1</v>
      </c>
    </row>
    <row r="764" spans="1:10" x14ac:dyDescent="0.25">
      <c r="A764" t="s">
        <v>2507</v>
      </c>
      <c r="C764" t="s">
        <v>2507</v>
      </c>
      <c r="F764" t="s">
        <v>3240</v>
      </c>
      <c r="G764">
        <v>1</v>
      </c>
      <c r="I764" t="s">
        <v>2577</v>
      </c>
      <c r="J764">
        <v>1</v>
      </c>
    </row>
    <row r="765" spans="1:10" x14ac:dyDescent="0.25">
      <c r="A765" t="s">
        <v>1527</v>
      </c>
      <c r="C765" t="s">
        <v>1527</v>
      </c>
      <c r="F765" t="s">
        <v>3243</v>
      </c>
      <c r="G765">
        <v>1</v>
      </c>
      <c r="I765" t="s">
        <v>2961</v>
      </c>
      <c r="J765">
        <v>1</v>
      </c>
    </row>
    <row r="766" spans="1:10" x14ac:dyDescent="0.25">
      <c r="A766" t="s">
        <v>3531</v>
      </c>
      <c r="C766" t="s">
        <v>3531</v>
      </c>
      <c r="F766" t="s">
        <v>2933</v>
      </c>
      <c r="G766">
        <v>1</v>
      </c>
      <c r="I766" t="s">
        <v>2996</v>
      </c>
      <c r="J766">
        <v>1</v>
      </c>
    </row>
    <row r="767" spans="1:10" x14ac:dyDescent="0.25">
      <c r="A767" t="s">
        <v>3531</v>
      </c>
      <c r="C767" t="s">
        <v>3531</v>
      </c>
      <c r="F767" t="s">
        <v>3084</v>
      </c>
      <c r="G767">
        <v>1</v>
      </c>
      <c r="I767" t="s">
        <v>3272</v>
      </c>
      <c r="J767">
        <v>1</v>
      </c>
    </row>
    <row r="768" spans="1:10" x14ac:dyDescent="0.25">
      <c r="A768" t="s">
        <v>2571</v>
      </c>
      <c r="C768" t="s">
        <v>2571</v>
      </c>
      <c r="F768" t="s">
        <v>3191</v>
      </c>
      <c r="G768">
        <v>1</v>
      </c>
      <c r="I768" t="s">
        <v>3294</v>
      </c>
      <c r="J768">
        <v>1</v>
      </c>
    </row>
    <row r="769" spans="1:10" x14ac:dyDescent="0.25">
      <c r="A769" t="s">
        <v>1527</v>
      </c>
      <c r="C769" t="s">
        <v>1527</v>
      </c>
      <c r="F769" t="s">
        <v>2619</v>
      </c>
      <c r="G769">
        <v>1</v>
      </c>
      <c r="I769" t="s">
        <v>3406</v>
      </c>
      <c r="J769">
        <v>1</v>
      </c>
    </row>
    <row r="770" spans="1:10" x14ac:dyDescent="0.25">
      <c r="A770" t="s">
        <v>2854</v>
      </c>
      <c r="C770" t="s">
        <v>2854</v>
      </c>
      <c r="F770" t="s">
        <v>2563</v>
      </c>
      <c r="G770">
        <v>1</v>
      </c>
      <c r="I770" t="s">
        <v>3334</v>
      </c>
      <c r="J770">
        <v>1</v>
      </c>
    </row>
    <row r="771" spans="1:10" x14ac:dyDescent="0.25">
      <c r="A771" s="61" t="s">
        <v>2514</v>
      </c>
      <c r="C771" s="61" t="s">
        <v>2514</v>
      </c>
      <c r="F771" t="s">
        <v>3055</v>
      </c>
      <c r="G771">
        <v>1</v>
      </c>
      <c r="I771" t="s">
        <v>3185</v>
      </c>
      <c r="J771">
        <v>1</v>
      </c>
    </row>
    <row r="772" spans="1:10" x14ac:dyDescent="0.25">
      <c r="A772" s="61" t="s">
        <v>2738</v>
      </c>
      <c r="C772" s="61" t="s">
        <v>2738</v>
      </c>
      <c r="F772" t="s">
        <v>3305</v>
      </c>
      <c r="G772">
        <v>1</v>
      </c>
      <c r="I772" t="s">
        <v>3044</v>
      </c>
      <c r="J772">
        <v>1</v>
      </c>
    </row>
    <row r="773" spans="1:10" x14ac:dyDescent="0.25">
      <c r="A773" t="s">
        <v>2856</v>
      </c>
      <c r="C773" t="s">
        <v>2856</v>
      </c>
      <c r="F773" t="s">
        <v>3303</v>
      </c>
      <c r="G773">
        <v>1</v>
      </c>
      <c r="I773" t="s">
        <v>2585</v>
      </c>
      <c r="J773">
        <v>1</v>
      </c>
    </row>
    <row r="774" spans="1:10" x14ac:dyDescent="0.25">
      <c r="A774" t="s">
        <v>2857</v>
      </c>
      <c r="C774" t="s">
        <v>2857</v>
      </c>
      <c r="F774" t="s">
        <v>3117</v>
      </c>
      <c r="G774">
        <v>1</v>
      </c>
      <c r="I774" t="s">
        <v>3121</v>
      </c>
      <c r="J774">
        <v>1</v>
      </c>
    </row>
    <row r="775" spans="1:10" x14ac:dyDescent="0.25">
      <c r="A775" t="s">
        <v>2856</v>
      </c>
      <c r="C775" t="s">
        <v>2856</v>
      </c>
      <c r="F775" t="s">
        <v>3180</v>
      </c>
      <c r="G775">
        <v>1</v>
      </c>
      <c r="I775" t="s">
        <v>2697</v>
      </c>
      <c r="J775">
        <v>1</v>
      </c>
    </row>
    <row r="776" spans="1:10" x14ac:dyDescent="0.25">
      <c r="A776" t="s">
        <v>2858</v>
      </c>
      <c r="C776" t="s">
        <v>2858</v>
      </c>
      <c r="F776" t="s">
        <v>2930</v>
      </c>
      <c r="G776">
        <v>1</v>
      </c>
      <c r="I776" t="s">
        <v>3151</v>
      </c>
      <c r="J776">
        <v>1</v>
      </c>
    </row>
    <row r="777" spans="1:10" x14ac:dyDescent="0.25">
      <c r="A777" t="s">
        <v>3531</v>
      </c>
      <c r="C777" t="s">
        <v>3531</v>
      </c>
      <c r="F777" t="s">
        <v>3144</v>
      </c>
      <c r="G777">
        <v>1</v>
      </c>
      <c r="I777" t="s">
        <v>3342</v>
      </c>
      <c r="J777">
        <v>1</v>
      </c>
    </row>
    <row r="778" spans="1:10" x14ac:dyDescent="0.25">
      <c r="A778" t="s">
        <v>2454</v>
      </c>
      <c r="C778" t="s">
        <v>2454</v>
      </c>
      <c r="F778" t="s">
        <v>3299</v>
      </c>
      <c r="G778">
        <v>1</v>
      </c>
      <c r="I778" t="s">
        <v>2536</v>
      </c>
      <c r="J778">
        <v>1</v>
      </c>
    </row>
    <row r="779" spans="1:10" x14ac:dyDescent="0.25">
      <c r="A779" t="s">
        <v>2453</v>
      </c>
      <c r="C779" t="s">
        <v>2453</v>
      </c>
      <c r="F779" t="s">
        <v>3541</v>
      </c>
      <c r="G779">
        <v>1</v>
      </c>
      <c r="I779" t="s">
        <v>2532</v>
      </c>
      <c r="J779">
        <v>1</v>
      </c>
    </row>
    <row r="780" spans="1:10" x14ac:dyDescent="0.25">
      <c r="A780" t="s">
        <v>2859</v>
      </c>
      <c r="C780" t="s">
        <v>2859</v>
      </c>
      <c r="F780" t="s">
        <v>3236</v>
      </c>
      <c r="G780">
        <v>1</v>
      </c>
      <c r="I780" t="s">
        <v>2844</v>
      </c>
      <c r="J780">
        <v>1</v>
      </c>
    </row>
    <row r="781" spans="1:10" x14ac:dyDescent="0.25">
      <c r="A781" t="s">
        <v>2453</v>
      </c>
      <c r="C781" t="s">
        <v>2453</v>
      </c>
      <c r="F781" t="s">
        <v>2965</v>
      </c>
      <c r="G781">
        <v>1</v>
      </c>
      <c r="I781" t="s">
        <v>3245</v>
      </c>
      <c r="J781">
        <v>1</v>
      </c>
    </row>
    <row r="782" spans="1:10" x14ac:dyDescent="0.25">
      <c r="A782" t="s">
        <v>2706</v>
      </c>
      <c r="C782" t="s">
        <v>2706</v>
      </c>
      <c r="F782" t="s">
        <v>3035</v>
      </c>
      <c r="G782">
        <v>1</v>
      </c>
      <c r="I782" t="s">
        <v>3207</v>
      </c>
      <c r="J782">
        <v>1</v>
      </c>
    </row>
    <row r="783" spans="1:10" x14ac:dyDescent="0.25">
      <c r="A783" t="s">
        <v>2796</v>
      </c>
      <c r="C783" t="s">
        <v>2796</v>
      </c>
      <c r="F783" t="s">
        <v>2591</v>
      </c>
      <c r="G783">
        <v>1</v>
      </c>
      <c r="I783" t="s">
        <v>2736</v>
      </c>
      <c r="J783">
        <v>1</v>
      </c>
    </row>
    <row r="784" spans="1:10" x14ac:dyDescent="0.25">
      <c r="A784" t="s">
        <v>2860</v>
      </c>
      <c r="C784" t="s">
        <v>2860</v>
      </c>
      <c r="F784" t="s">
        <v>3020</v>
      </c>
      <c r="G784">
        <v>1</v>
      </c>
      <c r="I784" t="s">
        <v>2803</v>
      </c>
      <c r="J784">
        <v>1</v>
      </c>
    </row>
    <row r="785" spans="1:10" x14ac:dyDescent="0.25">
      <c r="A785" t="s">
        <v>2531</v>
      </c>
      <c r="C785" t="s">
        <v>2531</v>
      </c>
      <c r="F785" t="s">
        <v>2623</v>
      </c>
      <c r="G785">
        <v>1</v>
      </c>
      <c r="I785" t="s">
        <v>3332</v>
      </c>
      <c r="J785">
        <v>1</v>
      </c>
    </row>
    <row r="786" spans="1:10" x14ac:dyDescent="0.25">
      <c r="A786" t="s">
        <v>2464</v>
      </c>
      <c r="C786" t="s">
        <v>2464</v>
      </c>
      <c r="F786" t="s">
        <v>3194</v>
      </c>
      <c r="G786">
        <v>1</v>
      </c>
      <c r="I786" t="s">
        <v>3414</v>
      </c>
      <c r="J786">
        <v>1</v>
      </c>
    </row>
    <row r="787" spans="1:10" x14ac:dyDescent="0.25">
      <c r="A787" t="s">
        <v>2655</v>
      </c>
      <c r="C787" t="s">
        <v>2655</v>
      </c>
      <c r="F787" t="s">
        <v>2505</v>
      </c>
      <c r="G787">
        <v>1</v>
      </c>
      <c r="I787" t="s">
        <v>3063</v>
      </c>
      <c r="J787">
        <v>1</v>
      </c>
    </row>
    <row r="788" spans="1:10" x14ac:dyDescent="0.25">
      <c r="A788" t="s">
        <v>2823</v>
      </c>
      <c r="C788" t="s">
        <v>2823</v>
      </c>
      <c r="F788" t="s">
        <v>2568</v>
      </c>
      <c r="G788">
        <v>1</v>
      </c>
      <c r="I788" t="s">
        <v>2717</v>
      </c>
      <c r="J788">
        <v>1</v>
      </c>
    </row>
    <row r="789" spans="1:10" x14ac:dyDescent="0.25">
      <c r="A789" t="s">
        <v>2657</v>
      </c>
      <c r="C789" t="s">
        <v>2657</v>
      </c>
      <c r="F789" t="s">
        <v>863</v>
      </c>
      <c r="G789">
        <v>1</v>
      </c>
      <c r="I789" t="s">
        <v>2972</v>
      </c>
      <c r="J789">
        <v>1</v>
      </c>
    </row>
    <row r="790" spans="1:10" x14ac:dyDescent="0.25">
      <c r="A790" t="s">
        <v>2655</v>
      </c>
      <c r="C790" t="s">
        <v>2655</v>
      </c>
      <c r="F790" t="s">
        <v>2995</v>
      </c>
      <c r="G790">
        <v>1</v>
      </c>
      <c r="I790" t="s">
        <v>2606</v>
      </c>
      <c r="J790">
        <v>1</v>
      </c>
    </row>
    <row r="791" spans="1:10" x14ac:dyDescent="0.25">
      <c r="A791" t="s">
        <v>2861</v>
      </c>
      <c r="C791" t="s">
        <v>2861</v>
      </c>
      <c r="F791" t="s">
        <v>2969</v>
      </c>
      <c r="G791">
        <v>1</v>
      </c>
      <c r="I791" t="s">
        <v>2974</v>
      </c>
      <c r="J791">
        <v>1</v>
      </c>
    </row>
    <row r="792" spans="1:10" x14ac:dyDescent="0.25">
      <c r="A792" t="s">
        <v>2663</v>
      </c>
      <c r="C792" t="s">
        <v>2663</v>
      </c>
      <c r="F792" t="s">
        <v>3012</v>
      </c>
      <c r="G792">
        <v>1</v>
      </c>
      <c r="I792" t="s">
        <v>2603</v>
      </c>
      <c r="J792">
        <v>1</v>
      </c>
    </row>
    <row r="793" spans="1:10" x14ac:dyDescent="0.25">
      <c r="A793" t="s">
        <v>2706</v>
      </c>
      <c r="C793" t="s">
        <v>2706</v>
      </c>
      <c r="F793" t="s">
        <v>3102</v>
      </c>
      <c r="G793">
        <v>1</v>
      </c>
      <c r="I793" t="s">
        <v>3052</v>
      </c>
      <c r="J793">
        <v>1</v>
      </c>
    </row>
    <row r="794" spans="1:10" x14ac:dyDescent="0.25">
      <c r="A794" t="s">
        <v>2457</v>
      </c>
      <c r="C794" t="s">
        <v>2457</v>
      </c>
      <c r="F794" t="s">
        <v>2644</v>
      </c>
      <c r="G794">
        <v>1</v>
      </c>
      <c r="I794" t="s">
        <v>3182</v>
      </c>
      <c r="J794">
        <v>1</v>
      </c>
    </row>
    <row r="795" spans="1:10" x14ac:dyDescent="0.25">
      <c r="A795" t="s">
        <v>2862</v>
      </c>
      <c r="C795" t="s">
        <v>2862</v>
      </c>
      <c r="F795" t="s">
        <v>2449</v>
      </c>
      <c r="G795">
        <v>1</v>
      </c>
      <c r="I795" t="s">
        <v>3377</v>
      </c>
      <c r="J795">
        <v>1</v>
      </c>
    </row>
    <row r="796" spans="1:10" x14ac:dyDescent="0.25">
      <c r="A796" t="s">
        <v>2755</v>
      </c>
      <c r="C796" t="s">
        <v>2755</v>
      </c>
      <c r="F796" t="s">
        <v>2452</v>
      </c>
      <c r="G796">
        <v>1</v>
      </c>
      <c r="I796" t="s">
        <v>3036</v>
      </c>
      <c r="J796">
        <v>1</v>
      </c>
    </row>
    <row r="797" spans="1:10" x14ac:dyDescent="0.25">
      <c r="A797" t="s">
        <v>2794</v>
      </c>
      <c r="C797" t="s">
        <v>2794</v>
      </c>
      <c r="F797" t="s">
        <v>3218</v>
      </c>
      <c r="G797">
        <v>1</v>
      </c>
      <c r="I797" t="s">
        <v>2752</v>
      </c>
      <c r="J797">
        <v>1</v>
      </c>
    </row>
    <row r="798" spans="1:10" x14ac:dyDescent="0.25">
      <c r="A798" t="s">
        <v>2755</v>
      </c>
      <c r="C798" t="s">
        <v>2755</v>
      </c>
      <c r="F798" t="s">
        <v>3113</v>
      </c>
      <c r="G798">
        <v>1</v>
      </c>
      <c r="I798" t="s">
        <v>2806</v>
      </c>
      <c r="J798">
        <v>1</v>
      </c>
    </row>
    <row r="799" spans="1:10" x14ac:dyDescent="0.25">
      <c r="A799" t="s">
        <v>2473</v>
      </c>
      <c r="C799" t="s">
        <v>2473</v>
      </c>
      <c r="F799" t="s">
        <v>2712</v>
      </c>
      <c r="G799">
        <v>1</v>
      </c>
      <c r="I799" t="s">
        <v>3455</v>
      </c>
      <c r="J799">
        <v>1</v>
      </c>
    </row>
    <row r="800" spans="1:10" x14ac:dyDescent="0.25">
      <c r="A800" t="s">
        <v>2473</v>
      </c>
      <c r="C800" t="s">
        <v>2473</v>
      </c>
      <c r="F800" t="s">
        <v>2538</v>
      </c>
      <c r="G800">
        <v>1</v>
      </c>
      <c r="I800" t="s">
        <v>3156</v>
      </c>
      <c r="J800">
        <v>1</v>
      </c>
    </row>
    <row r="801" spans="1:10" x14ac:dyDescent="0.25">
      <c r="A801" t="s">
        <v>2473</v>
      </c>
      <c r="C801" t="s">
        <v>2473</v>
      </c>
      <c r="F801" t="s">
        <v>2951</v>
      </c>
      <c r="G801">
        <v>1</v>
      </c>
      <c r="I801" t="s">
        <v>2465</v>
      </c>
      <c r="J801">
        <v>1</v>
      </c>
    </row>
    <row r="802" spans="1:10" x14ac:dyDescent="0.25">
      <c r="A802" t="s">
        <v>2834</v>
      </c>
      <c r="C802" t="s">
        <v>2834</v>
      </c>
      <c r="F802" t="s">
        <v>3159</v>
      </c>
      <c r="G802">
        <v>1</v>
      </c>
      <c r="I802" t="s">
        <v>2848</v>
      </c>
      <c r="J802">
        <v>1</v>
      </c>
    </row>
    <row r="803" spans="1:10" x14ac:dyDescent="0.25">
      <c r="A803" t="s">
        <v>2473</v>
      </c>
      <c r="C803" t="s">
        <v>2473</v>
      </c>
      <c r="F803" t="s">
        <v>3081</v>
      </c>
      <c r="G803">
        <v>1</v>
      </c>
      <c r="I803" t="s">
        <v>3001</v>
      </c>
      <c r="J803">
        <v>1</v>
      </c>
    </row>
    <row r="804" spans="1:10" x14ac:dyDescent="0.25">
      <c r="A804" t="s">
        <v>2473</v>
      </c>
      <c r="C804" t="s">
        <v>2473</v>
      </c>
      <c r="F804" t="s">
        <v>3155</v>
      </c>
      <c r="G804">
        <v>1</v>
      </c>
      <c r="I804" t="s">
        <v>2687</v>
      </c>
      <c r="J804">
        <v>1</v>
      </c>
    </row>
    <row r="805" spans="1:10" x14ac:dyDescent="0.25">
      <c r="A805" t="s">
        <v>2544</v>
      </c>
      <c r="C805" t="s">
        <v>2544</v>
      </c>
      <c r="F805" t="s">
        <v>3127</v>
      </c>
      <c r="G805">
        <v>1</v>
      </c>
      <c r="I805" t="s">
        <v>3276</v>
      </c>
      <c r="J805">
        <v>1</v>
      </c>
    </row>
    <row r="806" spans="1:10" x14ac:dyDescent="0.25">
      <c r="A806" t="s">
        <v>2759</v>
      </c>
      <c r="C806" t="s">
        <v>2759</v>
      </c>
      <c r="F806" t="s">
        <v>2643</v>
      </c>
      <c r="G806">
        <v>1</v>
      </c>
      <c r="I806" t="s">
        <v>3203</v>
      </c>
      <c r="J806">
        <v>1</v>
      </c>
    </row>
    <row r="807" spans="1:10" x14ac:dyDescent="0.25">
      <c r="A807" t="s">
        <v>2544</v>
      </c>
      <c r="C807" t="s">
        <v>2544</v>
      </c>
      <c r="F807" t="s">
        <v>2814</v>
      </c>
      <c r="G807">
        <v>1</v>
      </c>
      <c r="I807" t="s">
        <v>2813</v>
      </c>
      <c r="J807">
        <v>1</v>
      </c>
    </row>
    <row r="808" spans="1:10" x14ac:dyDescent="0.25">
      <c r="A808" t="s">
        <v>2548</v>
      </c>
      <c r="C808" t="s">
        <v>2548</v>
      </c>
      <c r="F808" t="s">
        <v>2857</v>
      </c>
      <c r="G808">
        <v>1</v>
      </c>
      <c r="I808" t="s">
        <v>3220</v>
      </c>
      <c r="J808">
        <v>1</v>
      </c>
    </row>
    <row r="809" spans="1:10" x14ac:dyDescent="0.25">
      <c r="A809" t="s">
        <v>2621</v>
      </c>
      <c r="C809" t="s">
        <v>2621</v>
      </c>
      <c r="F809" t="s">
        <v>3252</v>
      </c>
      <c r="G809">
        <v>1</v>
      </c>
      <c r="I809" t="s">
        <v>3393</v>
      </c>
      <c r="J809">
        <v>1</v>
      </c>
    </row>
    <row r="810" spans="1:10" x14ac:dyDescent="0.25">
      <c r="A810" t="s">
        <v>2473</v>
      </c>
      <c r="C810" t="s">
        <v>2473</v>
      </c>
      <c r="F810" t="s">
        <v>2993</v>
      </c>
      <c r="G810">
        <v>1</v>
      </c>
      <c r="I810" t="s">
        <v>3024</v>
      </c>
      <c r="J810">
        <v>1</v>
      </c>
    </row>
    <row r="811" spans="1:10" x14ac:dyDescent="0.25">
      <c r="A811" t="s">
        <v>3530</v>
      </c>
      <c r="C811" t="s">
        <v>3530</v>
      </c>
      <c r="F811" t="s">
        <v>3074</v>
      </c>
      <c r="G811">
        <v>1</v>
      </c>
      <c r="I811" t="s">
        <v>2726</v>
      </c>
      <c r="J811">
        <v>1</v>
      </c>
    </row>
    <row r="812" spans="1:10" x14ac:dyDescent="0.25">
      <c r="A812" t="s">
        <v>2479</v>
      </c>
      <c r="C812" t="s">
        <v>2479</v>
      </c>
      <c r="F812" t="s">
        <v>2944</v>
      </c>
      <c r="G812">
        <v>1</v>
      </c>
      <c r="I812" t="s">
        <v>3442</v>
      </c>
      <c r="J812">
        <v>1</v>
      </c>
    </row>
    <row r="813" spans="1:10" x14ac:dyDescent="0.25">
      <c r="A813" t="s">
        <v>2552</v>
      </c>
      <c r="C813" t="s">
        <v>2552</v>
      </c>
      <c r="F813" t="s">
        <v>2924</v>
      </c>
      <c r="G813">
        <v>1</v>
      </c>
      <c r="I813" t="s">
        <v>3418</v>
      </c>
      <c r="J813">
        <v>1</v>
      </c>
    </row>
    <row r="814" spans="1:10" x14ac:dyDescent="0.25">
      <c r="A814" t="s">
        <v>2798</v>
      </c>
      <c r="C814" t="s">
        <v>2798</v>
      </c>
      <c r="F814" t="s">
        <v>2556</v>
      </c>
      <c r="G814">
        <v>1</v>
      </c>
      <c r="I814" t="s">
        <v>3350</v>
      </c>
      <c r="J814">
        <v>1</v>
      </c>
    </row>
    <row r="815" spans="1:10" x14ac:dyDescent="0.25">
      <c r="A815" t="s">
        <v>3530</v>
      </c>
      <c r="C815" t="s">
        <v>3530</v>
      </c>
      <c r="F815" t="s">
        <v>3190</v>
      </c>
      <c r="G815">
        <v>1</v>
      </c>
      <c r="I815" t="s">
        <v>3278</v>
      </c>
      <c r="J815">
        <v>1</v>
      </c>
    </row>
    <row r="816" spans="1:10" x14ac:dyDescent="0.25">
      <c r="A816" t="s">
        <v>3530</v>
      </c>
      <c r="C816" t="s">
        <v>3530</v>
      </c>
      <c r="F816" t="s">
        <v>2816</v>
      </c>
      <c r="G816">
        <v>1</v>
      </c>
      <c r="I816" t="s">
        <v>2967</v>
      </c>
      <c r="J816">
        <v>1</v>
      </c>
    </row>
    <row r="817" spans="1:10" x14ac:dyDescent="0.25">
      <c r="A817" t="s">
        <v>2485</v>
      </c>
      <c r="C817" t="s">
        <v>2485</v>
      </c>
      <c r="F817" t="s">
        <v>2627</v>
      </c>
      <c r="G817">
        <v>1</v>
      </c>
      <c r="I817" t="s">
        <v>2947</v>
      </c>
      <c r="J817">
        <v>1</v>
      </c>
    </row>
    <row r="818" spans="1:10" x14ac:dyDescent="0.25">
      <c r="A818" t="s">
        <v>2841</v>
      </c>
      <c r="C818" t="s">
        <v>2841</v>
      </c>
      <c r="F818" t="s">
        <v>2630</v>
      </c>
      <c r="G818">
        <v>1</v>
      </c>
      <c r="I818" t="s">
        <v>2636</v>
      </c>
      <c r="J818">
        <v>1</v>
      </c>
    </row>
    <row r="819" spans="1:10" x14ac:dyDescent="0.25">
      <c r="A819" t="s">
        <v>2863</v>
      </c>
      <c r="C819" t="s">
        <v>2863</v>
      </c>
      <c r="F819" t="s">
        <v>3013</v>
      </c>
      <c r="G819">
        <v>1</v>
      </c>
      <c r="I819" t="s">
        <v>3540</v>
      </c>
      <c r="J819">
        <v>1</v>
      </c>
    </row>
    <row r="820" spans="1:10" x14ac:dyDescent="0.25">
      <c r="A820" t="s">
        <v>2624</v>
      </c>
      <c r="C820" t="s">
        <v>2624</v>
      </c>
      <c r="F820" t="s">
        <v>3008</v>
      </c>
      <c r="G820">
        <v>1</v>
      </c>
      <c r="I820" t="s">
        <v>3262</v>
      </c>
      <c r="J820">
        <v>1</v>
      </c>
    </row>
    <row r="821" spans="1:10" x14ac:dyDescent="0.25">
      <c r="A821" t="s">
        <v>2805</v>
      </c>
      <c r="C821" t="s">
        <v>2805</v>
      </c>
      <c r="F821" t="s">
        <v>3092</v>
      </c>
      <c r="G821">
        <v>1</v>
      </c>
      <c r="I821" t="s">
        <v>3271</v>
      </c>
      <c r="J821">
        <v>1</v>
      </c>
    </row>
    <row r="822" spans="1:10" x14ac:dyDescent="0.25">
      <c r="A822" t="s">
        <v>2864</v>
      </c>
      <c r="C822" t="s">
        <v>2864</v>
      </c>
      <c r="F822" t="s">
        <v>2937</v>
      </c>
      <c r="G822">
        <v>1</v>
      </c>
      <c r="I822" t="s">
        <v>3060</v>
      </c>
      <c r="J822">
        <v>1</v>
      </c>
    </row>
    <row r="823" spans="1:10" x14ac:dyDescent="0.25">
      <c r="A823" t="s">
        <v>2807</v>
      </c>
      <c r="C823" t="s">
        <v>2807</v>
      </c>
      <c r="F823" t="s">
        <v>3115</v>
      </c>
      <c r="G823">
        <v>1</v>
      </c>
      <c r="I823" t="s">
        <v>3134</v>
      </c>
      <c r="J823">
        <v>1</v>
      </c>
    </row>
    <row r="824" spans="1:10" x14ac:dyDescent="0.25">
      <c r="A824" t="s">
        <v>3538</v>
      </c>
      <c r="C824" t="s">
        <v>3538</v>
      </c>
      <c r="F824" t="s">
        <v>3256</v>
      </c>
      <c r="G824">
        <v>1</v>
      </c>
      <c r="I824" t="s">
        <v>3274</v>
      </c>
      <c r="J824">
        <v>1</v>
      </c>
    </row>
    <row r="825" spans="1:10" x14ac:dyDescent="0.25">
      <c r="A825" t="s">
        <v>2762</v>
      </c>
      <c r="C825" t="s">
        <v>2762</v>
      </c>
      <c r="F825" t="s">
        <v>3178</v>
      </c>
      <c r="G825">
        <v>1</v>
      </c>
      <c r="I825" t="s">
        <v>2634</v>
      </c>
      <c r="J825">
        <v>1</v>
      </c>
    </row>
    <row r="826" spans="1:10" x14ac:dyDescent="0.25">
      <c r="A826" t="s">
        <v>2497</v>
      </c>
      <c r="C826" t="s">
        <v>2497</v>
      </c>
      <c r="F826" t="s">
        <v>2760</v>
      </c>
      <c r="G826">
        <v>1</v>
      </c>
      <c r="I826" t="s">
        <v>3314</v>
      </c>
      <c r="J826">
        <v>1</v>
      </c>
    </row>
    <row r="827" spans="1:10" x14ac:dyDescent="0.25">
      <c r="A827" t="s">
        <v>2865</v>
      </c>
      <c r="C827" t="s">
        <v>2865</v>
      </c>
      <c r="F827" t="s">
        <v>3133</v>
      </c>
      <c r="G827">
        <v>1</v>
      </c>
      <c r="I827" t="s">
        <v>3140</v>
      </c>
      <c r="J827">
        <v>1</v>
      </c>
    </row>
    <row r="828" spans="1:10" x14ac:dyDescent="0.25">
      <c r="A828" t="s">
        <v>2632</v>
      </c>
      <c r="C828" t="s">
        <v>2632</v>
      </c>
      <c r="F828" t="s">
        <v>3181</v>
      </c>
      <c r="G828">
        <v>1</v>
      </c>
      <c r="I828" t="s">
        <v>3282</v>
      </c>
      <c r="J828">
        <v>1</v>
      </c>
    </row>
    <row r="829" spans="1:10" x14ac:dyDescent="0.25">
      <c r="A829" t="s">
        <v>2632</v>
      </c>
      <c r="C829" t="s">
        <v>2632</v>
      </c>
      <c r="I829" t="s">
        <v>2945</v>
      </c>
      <c r="J829">
        <v>1</v>
      </c>
    </row>
    <row r="830" spans="1:10" x14ac:dyDescent="0.25">
      <c r="A830" t="s">
        <v>2632</v>
      </c>
      <c r="C830" t="s">
        <v>2632</v>
      </c>
      <c r="I830" t="s">
        <v>3331</v>
      </c>
      <c r="J830">
        <v>1</v>
      </c>
    </row>
    <row r="831" spans="1:10" x14ac:dyDescent="0.25">
      <c r="A831" t="s">
        <v>2562</v>
      </c>
      <c r="C831" t="s">
        <v>2562</v>
      </c>
      <c r="I831" t="s">
        <v>3015</v>
      </c>
      <c r="J831">
        <v>1</v>
      </c>
    </row>
    <row r="832" spans="1:10" x14ac:dyDescent="0.25">
      <c r="A832" t="s">
        <v>2495</v>
      </c>
      <c r="C832" t="s">
        <v>2495</v>
      </c>
      <c r="I832" t="s">
        <v>3041</v>
      </c>
      <c r="J832">
        <v>1</v>
      </c>
    </row>
    <row r="833" spans="1:10" x14ac:dyDescent="0.25">
      <c r="A833" s="61" t="s">
        <v>2765</v>
      </c>
      <c r="C833" s="61" t="s">
        <v>2765</v>
      </c>
      <c r="I833" t="s">
        <v>2988</v>
      </c>
      <c r="J833">
        <v>1</v>
      </c>
    </row>
    <row r="834" spans="1:10" x14ac:dyDescent="0.25">
      <c r="A834" s="61" t="s">
        <v>2497</v>
      </c>
      <c r="C834" s="61" t="s">
        <v>2497</v>
      </c>
      <c r="I834" t="s">
        <v>2470</v>
      </c>
      <c r="J834">
        <v>1</v>
      </c>
    </row>
    <row r="835" spans="1:10" x14ac:dyDescent="0.25">
      <c r="A835" t="s">
        <v>2497</v>
      </c>
      <c r="C835" t="s">
        <v>2497</v>
      </c>
      <c r="I835" t="s">
        <v>3042</v>
      </c>
      <c r="J835">
        <v>1</v>
      </c>
    </row>
    <row r="836" spans="1:10" x14ac:dyDescent="0.25">
      <c r="A836" t="s">
        <v>2739</v>
      </c>
      <c r="C836" t="s">
        <v>2739</v>
      </c>
      <c r="I836" t="s">
        <v>2631</v>
      </c>
      <c r="J836">
        <v>1</v>
      </c>
    </row>
    <row r="837" spans="1:10" x14ac:dyDescent="0.25">
      <c r="A837" t="s">
        <v>2497</v>
      </c>
      <c r="C837" t="s">
        <v>2497</v>
      </c>
      <c r="I837" t="s">
        <v>2828</v>
      </c>
      <c r="J837">
        <v>1</v>
      </c>
    </row>
    <row r="838" spans="1:10" x14ac:dyDescent="0.25">
      <c r="A838" t="s">
        <v>2632</v>
      </c>
      <c r="C838" t="s">
        <v>2632</v>
      </c>
      <c r="I838" t="s">
        <v>3103</v>
      </c>
      <c r="J838">
        <v>1</v>
      </c>
    </row>
    <row r="839" spans="1:10" x14ac:dyDescent="0.25">
      <c r="A839" t="s">
        <v>2632</v>
      </c>
      <c r="C839" t="s">
        <v>2632</v>
      </c>
      <c r="I839" t="s">
        <v>2589</v>
      </c>
      <c r="J839">
        <v>1</v>
      </c>
    </row>
    <row r="840" spans="1:10" x14ac:dyDescent="0.25">
      <c r="A840" t="s">
        <v>2497</v>
      </c>
      <c r="C840" t="s">
        <v>2497</v>
      </c>
      <c r="I840" t="s">
        <v>3286</v>
      </c>
      <c r="J840">
        <v>1</v>
      </c>
    </row>
    <row r="841" spans="1:10" x14ac:dyDescent="0.25">
      <c r="A841" t="s">
        <v>2572</v>
      </c>
      <c r="C841" t="s">
        <v>2572</v>
      </c>
      <c r="I841" t="s">
        <v>3208</v>
      </c>
      <c r="J841">
        <v>1</v>
      </c>
    </row>
    <row r="842" spans="1:10" x14ac:dyDescent="0.25">
      <c r="A842" t="s">
        <v>812</v>
      </c>
      <c r="C842" t="s">
        <v>812</v>
      </c>
      <c r="I842" t="s">
        <v>3255</v>
      </c>
      <c r="J842">
        <v>1</v>
      </c>
    </row>
    <row r="843" spans="1:10" x14ac:dyDescent="0.25">
      <c r="A843" t="s">
        <v>2849</v>
      </c>
      <c r="C843" t="s">
        <v>2849</v>
      </c>
      <c r="I843" t="s">
        <v>3224</v>
      </c>
      <c r="J843">
        <v>1</v>
      </c>
    </row>
    <row r="844" spans="1:10" x14ac:dyDescent="0.25">
      <c r="A844" t="s">
        <v>1527</v>
      </c>
      <c r="C844" t="s">
        <v>1527</v>
      </c>
      <c r="I844" t="s">
        <v>3043</v>
      </c>
      <c r="J844">
        <v>1</v>
      </c>
    </row>
    <row r="845" spans="1:10" x14ac:dyDescent="0.25">
      <c r="A845" t="s">
        <v>812</v>
      </c>
      <c r="C845" t="s">
        <v>812</v>
      </c>
      <c r="I845" t="s">
        <v>2847</v>
      </c>
      <c r="J845">
        <v>1</v>
      </c>
    </row>
    <row r="846" spans="1:10" x14ac:dyDescent="0.25">
      <c r="A846" t="s">
        <v>1527</v>
      </c>
      <c r="C846" t="s">
        <v>1527</v>
      </c>
      <c r="I846" t="s">
        <v>3216</v>
      </c>
      <c r="J846">
        <v>1</v>
      </c>
    </row>
    <row r="847" spans="1:10" x14ac:dyDescent="0.25">
      <c r="A847" t="s">
        <v>1527</v>
      </c>
      <c r="C847" t="s">
        <v>1527</v>
      </c>
      <c r="I847" t="s">
        <v>2534</v>
      </c>
      <c r="J847">
        <v>1</v>
      </c>
    </row>
    <row r="848" spans="1:10" x14ac:dyDescent="0.25">
      <c r="A848" t="s">
        <v>2730</v>
      </c>
      <c r="C848" t="s">
        <v>2730</v>
      </c>
      <c r="I848" t="s">
        <v>2664</v>
      </c>
      <c r="J848">
        <v>1</v>
      </c>
    </row>
    <row r="849" spans="1:10" x14ac:dyDescent="0.25">
      <c r="A849" t="s">
        <v>1527</v>
      </c>
      <c r="C849" t="s">
        <v>1527</v>
      </c>
      <c r="I849" t="s">
        <v>2985</v>
      </c>
      <c r="J849">
        <v>1</v>
      </c>
    </row>
    <row r="850" spans="1:10" x14ac:dyDescent="0.25">
      <c r="A850" t="s">
        <v>1528</v>
      </c>
      <c r="C850" t="s">
        <v>1528</v>
      </c>
      <c r="I850" t="s">
        <v>2978</v>
      </c>
      <c r="J850">
        <v>1</v>
      </c>
    </row>
    <row r="851" spans="1:10" x14ac:dyDescent="0.25">
      <c r="A851" t="s">
        <v>2852</v>
      </c>
      <c r="C851" t="s">
        <v>2852</v>
      </c>
      <c r="I851" t="s">
        <v>3027</v>
      </c>
      <c r="J851">
        <v>1</v>
      </c>
    </row>
    <row r="852" spans="1:10" x14ac:dyDescent="0.25">
      <c r="A852" t="s">
        <v>1527</v>
      </c>
      <c r="C852" t="s">
        <v>1527</v>
      </c>
      <c r="I852" t="s">
        <v>2822</v>
      </c>
      <c r="J852">
        <v>1</v>
      </c>
    </row>
    <row r="853" spans="1:10" x14ac:dyDescent="0.25">
      <c r="A853" t="s">
        <v>2515</v>
      </c>
      <c r="C853" t="s">
        <v>2515</v>
      </c>
      <c r="I853" t="s">
        <v>2758</v>
      </c>
      <c r="J853">
        <v>1</v>
      </c>
    </row>
    <row r="854" spans="1:10" x14ac:dyDescent="0.25">
      <c r="A854" t="s">
        <v>2507</v>
      </c>
      <c r="C854" t="s">
        <v>2507</v>
      </c>
      <c r="I854" t="s">
        <v>2830</v>
      </c>
      <c r="J854">
        <v>1</v>
      </c>
    </row>
    <row r="855" spans="1:10" x14ac:dyDescent="0.25">
      <c r="A855" t="s">
        <v>2867</v>
      </c>
      <c r="C855" t="s">
        <v>2867</v>
      </c>
      <c r="I855" t="s">
        <v>3254</v>
      </c>
      <c r="J855">
        <v>1</v>
      </c>
    </row>
    <row r="856" spans="1:10" x14ac:dyDescent="0.25">
      <c r="A856" t="s">
        <v>3531</v>
      </c>
      <c r="C856" t="s">
        <v>3531</v>
      </c>
      <c r="I856" t="s">
        <v>3217</v>
      </c>
      <c r="J856">
        <v>1</v>
      </c>
    </row>
    <row r="857" spans="1:10" x14ac:dyDescent="0.25">
      <c r="A857" t="s">
        <v>2511</v>
      </c>
      <c r="C857" t="s">
        <v>2511</v>
      </c>
      <c r="I857" t="s">
        <v>2953</v>
      </c>
      <c r="J857">
        <v>1</v>
      </c>
    </row>
    <row r="858" spans="1:10" x14ac:dyDescent="0.25">
      <c r="A858" t="s">
        <v>3531</v>
      </c>
      <c r="C858" t="s">
        <v>3531</v>
      </c>
      <c r="I858" t="s">
        <v>3149</v>
      </c>
      <c r="J858">
        <v>1</v>
      </c>
    </row>
    <row r="859" spans="1:10" x14ac:dyDescent="0.25">
      <c r="A859" t="s">
        <v>3531</v>
      </c>
      <c r="C859" t="s">
        <v>3531</v>
      </c>
      <c r="I859" t="s">
        <v>2598</v>
      </c>
      <c r="J859">
        <v>1</v>
      </c>
    </row>
    <row r="860" spans="1:10" x14ac:dyDescent="0.25">
      <c r="A860" t="s">
        <v>3531</v>
      </c>
      <c r="C860" t="s">
        <v>3531</v>
      </c>
      <c r="I860" t="s">
        <v>2716</v>
      </c>
      <c r="J860">
        <v>1</v>
      </c>
    </row>
    <row r="861" spans="1:10" x14ac:dyDescent="0.25">
      <c r="A861" t="s">
        <v>2581</v>
      </c>
      <c r="C861" t="s">
        <v>2581</v>
      </c>
      <c r="I861" t="s">
        <v>3112</v>
      </c>
      <c r="J861">
        <v>1</v>
      </c>
    </row>
    <row r="862" spans="1:10" x14ac:dyDescent="0.25">
      <c r="A862" t="s">
        <v>2735</v>
      </c>
      <c r="C862" t="s">
        <v>2735</v>
      </c>
      <c r="I862" t="s">
        <v>3091</v>
      </c>
      <c r="J862">
        <v>1</v>
      </c>
    </row>
    <row r="863" spans="1:10" x14ac:dyDescent="0.25">
      <c r="A863" t="s">
        <v>2514</v>
      </c>
      <c r="C863" t="s">
        <v>2514</v>
      </c>
      <c r="I863" t="s">
        <v>2960</v>
      </c>
      <c r="J863">
        <v>1</v>
      </c>
    </row>
    <row r="864" spans="1:10" x14ac:dyDescent="0.25">
      <c r="A864" t="s">
        <v>2738</v>
      </c>
      <c r="C864" t="s">
        <v>2738</v>
      </c>
      <c r="I864" t="s">
        <v>3498</v>
      </c>
      <c r="J864">
        <v>1</v>
      </c>
    </row>
    <row r="865" spans="1:10" x14ac:dyDescent="0.25">
      <c r="A865" t="s">
        <v>2740</v>
      </c>
      <c r="C865" t="s">
        <v>2740</v>
      </c>
      <c r="I865" t="s">
        <v>3201</v>
      </c>
      <c r="J865">
        <v>1</v>
      </c>
    </row>
    <row r="866" spans="1:10" x14ac:dyDescent="0.25">
      <c r="A866" t="s">
        <v>2741</v>
      </c>
      <c r="C866" t="s">
        <v>2741</v>
      </c>
      <c r="I866" t="s">
        <v>2742</v>
      </c>
      <c r="J866">
        <v>1</v>
      </c>
    </row>
    <row r="867" spans="1:10" x14ac:dyDescent="0.25">
      <c r="A867" t="s">
        <v>2856</v>
      </c>
      <c r="C867" t="s">
        <v>2856</v>
      </c>
      <c r="I867" t="s">
        <v>3407</v>
      </c>
      <c r="J867">
        <v>1</v>
      </c>
    </row>
    <row r="868" spans="1:10" x14ac:dyDescent="0.25">
      <c r="A868" t="s">
        <v>2858</v>
      </c>
      <c r="C868" t="s">
        <v>2858</v>
      </c>
      <c r="I868" t="s">
        <v>3328</v>
      </c>
      <c r="J868">
        <v>1</v>
      </c>
    </row>
    <row r="869" spans="1:10" x14ac:dyDescent="0.25">
      <c r="A869" t="s">
        <v>588</v>
      </c>
      <c r="C869" t="s">
        <v>588</v>
      </c>
      <c r="I869" t="s">
        <v>3189</v>
      </c>
      <c r="J869">
        <v>1</v>
      </c>
    </row>
    <row r="870" spans="1:10" x14ac:dyDescent="0.25">
      <c r="A870" s="20" t="s">
        <v>2923</v>
      </c>
      <c r="C870" s="20" t="s">
        <v>2923</v>
      </c>
      <c r="I870" t="s">
        <v>2964</v>
      </c>
      <c r="J870">
        <v>1</v>
      </c>
    </row>
    <row r="871" spans="1:10" x14ac:dyDescent="0.25">
      <c r="A871" s="20" t="s">
        <v>2924</v>
      </c>
      <c r="C871" s="20" t="s">
        <v>2924</v>
      </c>
      <c r="I871" t="s">
        <v>3009</v>
      </c>
      <c r="J871">
        <v>1</v>
      </c>
    </row>
    <row r="872" spans="1:10" x14ac:dyDescent="0.25">
      <c r="A872" s="20" t="s">
        <v>2471</v>
      </c>
      <c r="C872" s="20" t="s">
        <v>2471</v>
      </c>
      <c r="I872" t="s">
        <v>3374</v>
      </c>
      <c r="J872">
        <v>1</v>
      </c>
    </row>
    <row r="873" spans="1:10" x14ac:dyDescent="0.25">
      <c r="A873" s="20" t="s">
        <v>2925</v>
      </c>
      <c r="C873" s="20" t="s">
        <v>2925</v>
      </c>
      <c r="I873" t="s">
        <v>3225</v>
      </c>
      <c r="J873">
        <v>1</v>
      </c>
    </row>
    <row r="874" spans="1:10" x14ac:dyDescent="0.25">
      <c r="A874" s="20" t="s">
        <v>3530</v>
      </c>
      <c r="C874" s="20" t="s">
        <v>3530</v>
      </c>
      <c r="I874" t="s">
        <v>3267</v>
      </c>
      <c r="J874">
        <v>1</v>
      </c>
    </row>
    <row r="875" spans="1:10" x14ac:dyDescent="0.25">
      <c r="A875" s="20" t="s">
        <v>2457</v>
      </c>
      <c r="C875" s="20" t="s">
        <v>2457</v>
      </c>
      <c r="I875" t="s">
        <v>3014</v>
      </c>
      <c r="J875">
        <v>1</v>
      </c>
    </row>
    <row r="876" spans="1:10" x14ac:dyDescent="0.25">
      <c r="A876" s="20" t="s">
        <v>2926</v>
      </c>
      <c r="C876" s="20" t="s">
        <v>2926</v>
      </c>
      <c r="I876" t="s">
        <v>3062</v>
      </c>
      <c r="J876">
        <v>1</v>
      </c>
    </row>
    <row r="877" spans="1:10" x14ac:dyDescent="0.25">
      <c r="A877" s="20" t="s">
        <v>2927</v>
      </c>
      <c r="C877" s="20" t="s">
        <v>2927</v>
      </c>
      <c r="I877" t="s">
        <v>2491</v>
      </c>
      <c r="J877">
        <v>1</v>
      </c>
    </row>
    <row r="878" spans="1:10" x14ac:dyDescent="0.25">
      <c r="A878" s="20" t="s">
        <v>3530</v>
      </c>
      <c r="C878" s="20" t="s">
        <v>3530</v>
      </c>
      <c r="I878" t="s">
        <v>3197</v>
      </c>
      <c r="J878">
        <v>1</v>
      </c>
    </row>
    <row r="879" spans="1:10" x14ac:dyDescent="0.25">
      <c r="A879" s="20" t="s">
        <v>2475</v>
      </c>
      <c r="C879" s="20" t="s">
        <v>2475</v>
      </c>
      <c r="I879" t="s">
        <v>2943</v>
      </c>
      <c r="J879">
        <v>1</v>
      </c>
    </row>
    <row r="880" spans="1:10" x14ac:dyDescent="0.25">
      <c r="A880" s="20" t="s">
        <v>2476</v>
      </c>
      <c r="C880" s="20" t="s">
        <v>2476</v>
      </c>
      <c r="I880" t="s">
        <v>3306</v>
      </c>
      <c r="J880">
        <v>1</v>
      </c>
    </row>
    <row r="881" spans="1:10" x14ac:dyDescent="0.25">
      <c r="A881" s="20" t="s">
        <v>2663</v>
      </c>
      <c r="C881" s="20" t="s">
        <v>2663</v>
      </c>
      <c r="I881" t="s">
        <v>2671</v>
      </c>
      <c r="J881">
        <v>1</v>
      </c>
    </row>
    <row r="882" spans="1:10" x14ac:dyDescent="0.25">
      <c r="A882" s="20" t="s">
        <v>2928</v>
      </c>
      <c r="C882" s="20" t="s">
        <v>2928</v>
      </c>
      <c r="I882" t="s">
        <v>2986</v>
      </c>
      <c r="J882">
        <v>1</v>
      </c>
    </row>
    <row r="883" spans="1:10" x14ac:dyDescent="0.25">
      <c r="A883" s="20" t="s">
        <v>2477</v>
      </c>
      <c r="C883" s="20" t="s">
        <v>2477</v>
      </c>
      <c r="I883" t="s">
        <v>2674</v>
      </c>
      <c r="J883">
        <v>1</v>
      </c>
    </row>
    <row r="884" spans="1:10" x14ac:dyDescent="0.25">
      <c r="A884" s="20" t="s">
        <v>2929</v>
      </c>
      <c r="C884" s="20" t="s">
        <v>2929</v>
      </c>
      <c r="I884" t="s">
        <v>2942</v>
      </c>
      <c r="J884">
        <v>1</v>
      </c>
    </row>
    <row r="885" spans="1:10" x14ac:dyDescent="0.25">
      <c r="A885" s="20" t="s">
        <v>2930</v>
      </c>
      <c r="C885" s="20" t="s">
        <v>2930</v>
      </c>
      <c r="I885" t="s">
        <v>2865</v>
      </c>
      <c r="J885">
        <v>1</v>
      </c>
    </row>
    <row r="886" spans="1:10" x14ac:dyDescent="0.25">
      <c r="A886" s="20" t="s">
        <v>2931</v>
      </c>
      <c r="C886" s="20" t="s">
        <v>2931</v>
      </c>
      <c r="I886" t="s">
        <v>2926</v>
      </c>
      <c r="J886">
        <v>1</v>
      </c>
    </row>
    <row r="887" spans="1:10" x14ac:dyDescent="0.25">
      <c r="A887" s="20" t="s">
        <v>2932</v>
      </c>
      <c r="C887" s="20" t="s">
        <v>2932</v>
      </c>
      <c r="I887" t="s">
        <v>3270</v>
      </c>
      <c r="J887">
        <v>1</v>
      </c>
    </row>
    <row r="888" spans="1:10" x14ac:dyDescent="0.25">
      <c r="A888" s="20" t="s">
        <v>2478</v>
      </c>
      <c r="C888" s="20" t="s">
        <v>2478</v>
      </c>
      <c r="I888" t="s">
        <v>3119</v>
      </c>
      <c r="J888">
        <v>1</v>
      </c>
    </row>
    <row r="889" spans="1:10" x14ac:dyDescent="0.25">
      <c r="A889" s="20" t="s">
        <v>2933</v>
      </c>
      <c r="C889" s="20" t="s">
        <v>2933</v>
      </c>
      <c r="I889" t="s">
        <v>3240</v>
      </c>
      <c r="J889">
        <v>1</v>
      </c>
    </row>
    <row r="890" spans="1:10" x14ac:dyDescent="0.25">
      <c r="A890" s="20" t="s">
        <v>2934</v>
      </c>
      <c r="C890" s="20" t="s">
        <v>2934</v>
      </c>
      <c r="I890" t="s">
        <v>3243</v>
      </c>
      <c r="J890">
        <v>1</v>
      </c>
    </row>
    <row r="891" spans="1:10" x14ac:dyDescent="0.25">
      <c r="A891" s="20" t="s">
        <v>2798</v>
      </c>
      <c r="C891" s="20" t="s">
        <v>2798</v>
      </c>
      <c r="I891" t="s">
        <v>3458</v>
      </c>
      <c r="J891">
        <v>1</v>
      </c>
    </row>
    <row r="892" spans="1:10" x14ac:dyDescent="0.25">
      <c r="A892" s="20" t="s">
        <v>2935</v>
      </c>
      <c r="C892" s="20" t="s">
        <v>2935</v>
      </c>
      <c r="I892" t="s">
        <v>2933</v>
      </c>
      <c r="J892">
        <v>1</v>
      </c>
    </row>
    <row r="893" spans="1:10" x14ac:dyDescent="0.25">
      <c r="A893" s="20" t="s">
        <v>2936</v>
      </c>
      <c r="C893" s="20" t="s">
        <v>2936</v>
      </c>
      <c r="I893" t="s">
        <v>3329</v>
      </c>
      <c r="J893">
        <v>1</v>
      </c>
    </row>
    <row r="894" spans="1:10" x14ac:dyDescent="0.25">
      <c r="A894" s="20" t="s">
        <v>2937</v>
      </c>
      <c r="C894" s="20" t="s">
        <v>2937</v>
      </c>
      <c r="I894" t="s">
        <v>3084</v>
      </c>
      <c r="J894">
        <v>1</v>
      </c>
    </row>
    <row r="895" spans="1:10" x14ac:dyDescent="0.25">
      <c r="A895" s="20" t="s">
        <v>2938</v>
      </c>
      <c r="C895" s="20" t="s">
        <v>2938</v>
      </c>
      <c r="I895" t="s">
        <v>3191</v>
      </c>
      <c r="J895">
        <v>1</v>
      </c>
    </row>
    <row r="896" spans="1:10" x14ac:dyDescent="0.25">
      <c r="A896" s="20" t="s">
        <v>2939</v>
      </c>
      <c r="C896" s="20" t="s">
        <v>2939</v>
      </c>
      <c r="I896" t="s">
        <v>3341</v>
      </c>
      <c r="J896">
        <v>1</v>
      </c>
    </row>
    <row r="897" spans="1:10" x14ac:dyDescent="0.25">
      <c r="A897" s="20" t="s">
        <v>2940</v>
      </c>
      <c r="C897" s="20" t="s">
        <v>2940</v>
      </c>
      <c r="I897" t="s">
        <v>2619</v>
      </c>
      <c r="J897">
        <v>1</v>
      </c>
    </row>
    <row r="898" spans="1:10" x14ac:dyDescent="0.25">
      <c r="A898" s="20" t="s">
        <v>2941</v>
      </c>
      <c r="C898" s="20" t="s">
        <v>2941</v>
      </c>
      <c r="I898" t="s">
        <v>3504</v>
      </c>
      <c r="J898">
        <v>1</v>
      </c>
    </row>
    <row r="899" spans="1:10" x14ac:dyDescent="0.25">
      <c r="A899" s="20" t="s">
        <v>2942</v>
      </c>
      <c r="C899" s="20" t="s">
        <v>2942</v>
      </c>
      <c r="I899" t="s">
        <v>2563</v>
      </c>
      <c r="J899">
        <v>1</v>
      </c>
    </row>
    <row r="900" spans="1:10" x14ac:dyDescent="0.25">
      <c r="A900" s="20" t="s">
        <v>2943</v>
      </c>
      <c r="C900" s="20" t="s">
        <v>2943</v>
      </c>
      <c r="I900" t="s">
        <v>3055</v>
      </c>
      <c r="J900">
        <v>1</v>
      </c>
    </row>
    <row r="901" spans="1:10" x14ac:dyDescent="0.25">
      <c r="A901" s="20" t="s">
        <v>2944</v>
      </c>
      <c r="C901" s="20" t="s">
        <v>2944</v>
      </c>
      <c r="I901" t="s">
        <v>3305</v>
      </c>
      <c r="J901">
        <v>1</v>
      </c>
    </row>
    <row r="902" spans="1:10" x14ac:dyDescent="0.25">
      <c r="A902" s="20" t="s">
        <v>2945</v>
      </c>
      <c r="C902" s="20" t="s">
        <v>2945</v>
      </c>
      <c r="I902" t="s">
        <v>3404</v>
      </c>
      <c r="J902">
        <v>1</v>
      </c>
    </row>
    <row r="903" spans="1:10" x14ac:dyDescent="0.25">
      <c r="A903" s="20" t="s">
        <v>2946</v>
      </c>
      <c r="C903" s="20" t="s">
        <v>2946</v>
      </c>
      <c r="I903" t="s">
        <v>3303</v>
      </c>
      <c r="J903">
        <v>1</v>
      </c>
    </row>
    <row r="904" spans="1:10" x14ac:dyDescent="0.25">
      <c r="A904" s="20" t="s">
        <v>2947</v>
      </c>
      <c r="C904" s="20" t="s">
        <v>2947</v>
      </c>
      <c r="I904" t="s">
        <v>3117</v>
      </c>
      <c r="J904">
        <v>1</v>
      </c>
    </row>
    <row r="905" spans="1:10" x14ac:dyDescent="0.25">
      <c r="A905" s="20" t="s">
        <v>2567</v>
      </c>
      <c r="C905" s="20" t="s">
        <v>2567</v>
      </c>
      <c r="I905" t="s">
        <v>3180</v>
      </c>
      <c r="J905">
        <v>1</v>
      </c>
    </row>
    <row r="906" spans="1:10" x14ac:dyDescent="0.25">
      <c r="A906" s="20" t="s">
        <v>2948</v>
      </c>
      <c r="C906" s="20" t="s">
        <v>2948</v>
      </c>
      <c r="I906" t="s">
        <v>2930</v>
      </c>
      <c r="J906">
        <v>1</v>
      </c>
    </row>
    <row r="907" spans="1:10" x14ac:dyDescent="0.25">
      <c r="A907" s="20" t="s">
        <v>2949</v>
      </c>
      <c r="C907" s="20" t="s">
        <v>2949</v>
      </c>
      <c r="I907" t="s">
        <v>3144</v>
      </c>
      <c r="J907">
        <v>1</v>
      </c>
    </row>
    <row r="908" spans="1:10" x14ac:dyDescent="0.25">
      <c r="A908" s="20" t="s">
        <v>2950</v>
      </c>
      <c r="C908" s="20" t="s">
        <v>2950</v>
      </c>
      <c r="I908" t="s">
        <v>3299</v>
      </c>
      <c r="J908">
        <v>1</v>
      </c>
    </row>
    <row r="909" spans="1:10" x14ac:dyDescent="0.25">
      <c r="A909" s="20" t="s">
        <v>2951</v>
      </c>
      <c r="C909" s="20" t="s">
        <v>2951</v>
      </c>
      <c r="I909" t="s">
        <v>3541</v>
      </c>
      <c r="J909">
        <v>1</v>
      </c>
    </row>
    <row r="910" spans="1:10" x14ac:dyDescent="0.25">
      <c r="A910" s="20" t="s">
        <v>2952</v>
      </c>
      <c r="C910" s="20" t="s">
        <v>2952</v>
      </c>
      <c r="I910" t="s">
        <v>3236</v>
      </c>
      <c r="J910">
        <v>1</v>
      </c>
    </row>
    <row r="911" spans="1:10" x14ac:dyDescent="0.25">
      <c r="A911" s="20" t="s">
        <v>2953</v>
      </c>
      <c r="C911" s="20" t="s">
        <v>2953</v>
      </c>
      <c r="I911" t="s">
        <v>3035</v>
      </c>
      <c r="J911">
        <v>1</v>
      </c>
    </row>
    <row r="912" spans="1:10" x14ac:dyDescent="0.25">
      <c r="A912" s="20" t="s">
        <v>2950</v>
      </c>
      <c r="C912" s="20" t="s">
        <v>2950</v>
      </c>
      <c r="I912" t="s">
        <v>2591</v>
      </c>
      <c r="J912">
        <v>1</v>
      </c>
    </row>
    <row r="913" spans="1:10" x14ac:dyDescent="0.25">
      <c r="A913" s="20" t="s">
        <v>2955</v>
      </c>
      <c r="C913" s="20" t="s">
        <v>2955</v>
      </c>
      <c r="I913" t="s">
        <v>3020</v>
      </c>
      <c r="J913">
        <v>1</v>
      </c>
    </row>
    <row r="914" spans="1:10" x14ac:dyDescent="0.25">
      <c r="A914" s="20" t="s">
        <v>2956</v>
      </c>
      <c r="C914" s="20" t="s">
        <v>2956</v>
      </c>
      <c r="I914" t="s">
        <v>2623</v>
      </c>
      <c r="J914">
        <v>1</v>
      </c>
    </row>
    <row r="915" spans="1:10" x14ac:dyDescent="0.25">
      <c r="A915" s="20" t="s">
        <v>2957</v>
      </c>
      <c r="C915" s="20" t="s">
        <v>2957</v>
      </c>
      <c r="I915" t="s">
        <v>3194</v>
      </c>
      <c r="J915">
        <v>1</v>
      </c>
    </row>
    <row r="916" spans="1:10" x14ac:dyDescent="0.25">
      <c r="A916" s="20" t="s">
        <v>2958</v>
      </c>
      <c r="C916" s="20" t="s">
        <v>2958</v>
      </c>
      <c r="I916" t="s">
        <v>3476</v>
      </c>
      <c r="J916">
        <v>1</v>
      </c>
    </row>
    <row r="917" spans="1:10" x14ac:dyDescent="0.25">
      <c r="A917" s="20" t="s">
        <v>2959</v>
      </c>
      <c r="C917" s="20" t="s">
        <v>2959</v>
      </c>
      <c r="I917" t="s">
        <v>2568</v>
      </c>
      <c r="J917">
        <v>1</v>
      </c>
    </row>
    <row r="918" spans="1:10" x14ac:dyDescent="0.25">
      <c r="A918" s="20" t="s">
        <v>2500</v>
      </c>
      <c r="C918" s="20" t="s">
        <v>2500</v>
      </c>
      <c r="I918" t="s">
        <v>863</v>
      </c>
      <c r="J918">
        <v>1</v>
      </c>
    </row>
    <row r="919" spans="1:10" x14ac:dyDescent="0.25">
      <c r="A919" s="20" t="s">
        <v>2501</v>
      </c>
      <c r="C919" s="20" t="s">
        <v>2501</v>
      </c>
      <c r="I919" t="s">
        <v>2995</v>
      </c>
      <c r="J919">
        <v>1</v>
      </c>
    </row>
    <row r="920" spans="1:10" x14ac:dyDescent="0.25">
      <c r="A920" s="20" t="s">
        <v>2960</v>
      </c>
      <c r="C920" s="20" t="s">
        <v>2960</v>
      </c>
      <c r="I920" t="s">
        <v>2969</v>
      </c>
      <c r="J920">
        <v>1</v>
      </c>
    </row>
    <row r="921" spans="1:10" x14ac:dyDescent="0.25">
      <c r="A921" s="20" t="s">
        <v>2961</v>
      </c>
      <c r="C921" s="20" t="s">
        <v>2961</v>
      </c>
      <c r="I921" t="s">
        <v>3384</v>
      </c>
      <c r="J921">
        <v>1</v>
      </c>
    </row>
    <row r="922" spans="1:10" x14ac:dyDescent="0.25">
      <c r="A922" s="20" t="s">
        <v>2962</v>
      </c>
      <c r="C922" s="20" t="s">
        <v>2962</v>
      </c>
      <c r="I922" t="s">
        <v>3012</v>
      </c>
      <c r="J922">
        <v>1</v>
      </c>
    </row>
    <row r="923" spans="1:10" x14ac:dyDescent="0.25">
      <c r="A923" s="20" t="s">
        <v>2963</v>
      </c>
      <c r="C923" s="20" t="s">
        <v>2963</v>
      </c>
      <c r="I923" t="s">
        <v>3102</v>
      </c>
      <c r="J923">
        <v>1</v>
      </c>
    </row>
    <row r="924" spans="1:10" x14ac:dyDescent="0.25">
      <c r="A924" s="20" t="s">
        <v>2964</v>
      </c>
      <c r="C924" s="20" t="s">
        <v>2964</v>
      </c>
      <c r="I924" t="s">
        <v>2644</v>
      </c>
      <c r="J924">
        <v>1</v>
      </c>
    </row>
    <row r="925" spans="1:10" x14ac:dyDescent="0.25">
      <c r="A925" s="20" t="s">
        <v>2965</v>
      </c>
      <c r="C925" s="20" t="s">
        <v>2965</v>
      </c>
      <c r="I925" t="s">
        <v>2449</v>
      </c>
      <c r="J925">
        <v>1</v>
      </c>
    </row>
    <row r="926" spans="1:10" x14ac:dyDescent="0.25">
      <c r="A926" s="20" t="s">
        <v>2507</v>
      </c>
      <c r="C926" s="20" t="s">
        <v>2507</v>
      </c>
      <c r="I926" t="s">
        <v>2452</v>
      </c>
      <c r="J926">
        <v>1</v>
      </c>
    </row>
    <row r="927" spans="1:10" x14ac:dyDescent="0.25">
      <c r="A927" s="20" t="s">
        <v>2966</v>
      </c>
      <c r="C927" s="20" t="s">
        <v>2966</v>
      </c>
      <c r="I927" t="s">
        <v>3218</v>
      </c>
      <c r="J927">
        <v>1</v>
      </c>
    </row>
    <row r="928" spans="1:10" x14ac:dyDescent="0.25">
      <c r="A928" s="20" t="s">
        <v>2967</v>
      </c>
      <c r="C928" s="20" t="s">
        <v>2967</v>
      </c>
      <c r="I928" t="s">
        <v>3113</v>
      </c>
      <c r="J928">
        <v>1</v>
      </c>
    </row>
    <row r="929" spans="1:10" x14ac:dyDescent="0.25">
      <c r="A929" s="20" t="s">
        <v>2968</v>
      </c>
      <c r="C929" s="20" t="s">
        <v>2968</v>
      </c>
      <c r="I929" t="s">
        <v>2712</v>
      </c>
      <c r="J929">
        <v>1</v>
      </c>
    </row>
    <row r="930" spans="1:10" x14ac:dyDescent="0.25">
      <c r="A930" s="20" t="s">
        <v>2969</v>
      </c>
      <c r="C930" s="20" t="s">
        <v>2969</v>
      </c>
      <c r="I930" t="s">
        <v>2538</v>
      </c>
      <c r="J930">
        <v>1</v>
      </c>
    </row>
    <row r="931" spans="1:10" x14ac:dyDescent="0.25">
      <c r="A931" s="20" t="s">
        <v>1457</v>
      </c>
      <c r="C931" s="20" t="s">
        <v>1457</v>
      </c>
      <c r="I931" t="s">
        <v>2951</v>
      </c>
      <c r="J931">
        <v>1</v>
      </c>
    </row>
    <row r="932" spans="1:10" x14ac:dyDescent="0.25">
      <c r="A932" s="20" t="s">
        <v>1457</v>
      </c>
      <c r="C932" s="20" t="s">
        <v>1457</v>
      </c>
      <c r="I932" t="s">
        <v>3159</v>
      </c>
      <c r="J932">
        <v>1</v>
      </c>
    </row>
    <row r="933" spans="1:10" x14ac:dyDescent="0.25">
      <c r="A933" s="20" t="s">
        <v>2728</v>
      </c>
      <c r="C933" s="20" t="s">
        <v>2728</v>
      </c>
      <c r="I933" t="s">
        <v>3510</v>
      </c>
      <c r="J933">
        <v>1</v>
      </c>
    </row>
    <row r="934" spans="1:10" x14ac:dyDescent="0.25">
      <c r="A934" s="20" t="s">
        <v>2970</v>
      </c>
      <c r="C934" s="20" t="s">
        <v>2970</v>
      </c>
      <c r="I934" t="s">
        <v>3081</v>
      </c>
      <c r="J934">
        <v>1</v>
      </c>
    </row>
    <row r="935" spans="1:10" x14ac:dyDescent="0.25">
      <c r="A935" s="20" t="s">
        <v>2971</v>
      </c>
      <c r="C935" s="20" t="s">
        <v>2971</v>
      </c>
      <c r="I935" t="s">
        <v>3155</v>
      </c>
      <c r="J935">
        <v>1</v>
      </c>
    </row>
    <row r="936" spans="1:10" x14ac:dyDescent="0.25">
      <c r="A936" s="20" t="s">
        <v>2728</v>
      </c>
      <c r="C936" s="20" t="s">
        <v>2728</v>
      </c>
      <c r="I936" t="s">
        <v>3127</v>
      </c>
      <c r="J936">
        <v>1</v>
      </c>
    </row>
    <row r="937" spans="1:10" x14ac:dyDescent="0.25">
      <c r="A937" s="20" t="s">
        <v>2728</v>
      </c>
      <c r="C937" s="20" t="s">
        <v>2728</v>
      </c>
      <c r="I937" t="s">
        <v>2643</v>
      </c>
      <c r="J937">
        <v>1</v>
      </c>
    </row>
    <row r="938" spans="1:10" x14ac:dyDescent="0.25">
      <c r="A938" s="20" t="s">
        <v>2646</v>
      </c>
      <c r="C938" s="20" t="s">
        <v>2646</v>
      </c>
      <c r="I938" t="s">
        <v>2814</v>
      </c>
      <c r="J938">
        <v>1</v>
      </c>
    </row>
    <row r="939" spans="1:10" x14ac:dyDescent="0.25">
      <c r="A939" s="20" t="s">
        <v>2517</v>
      </c>
      <c r="C939" s="20" t="s">
        <v>2517</v>
      </c>
      <c r="I939" t="s">
        <v>3475</v>
      </c>
      <c r="J939">
        <v>1</v>
      </c>
    </row>
    <row r="940" spans="1:10" x14ac:dyDescent="0.25">
      <c r="A940" s="20" t="s">
        <v>2699</v>
      </c>
      <c r="C940" s="20" t="s">
        <v>2699</v>
      </c>
      <c r="I940" t="s">
        <v>3252</v>
      </c>
      <c r="J940">
        <v>1</v>
      </c>
    </row>
    <row r="941" spans="1:10" x14ac:dyDescent="0.25">
      <c r="A941" s="20" t="s">
        <v>2519</v>
      </c>
      <c r="C941" s="20" t="s">
        <v>2519</v>
      </c>
      <c r="I941" t="s">
        <v>2993</v>
      </c>
      <c r="J941">
        <v>1</v>
      </c>
    </row>
    <row r="942" spans="1:10" x14ac:dyDescent="0.25">
      <c r="A942" s="20" t="s">
        <v>2972</v>
      </c>
      <c r="C942" s="20" t="s">
        <v>2972</v>
      </c>
      <c r="I942" t="s">
        <v>3074</v>
      </c>
      <c r="J942">
        <v>1</v>
      </c>
    </row>
    <row r="943" spans="1:10" x14ac:dyDescent="0.25">
      <c r="A943" s="20" t="s">
        <v>2973</v>
      </c>
      <c r="C943" s="20" t="s">
        <v>2973</v>
      </c>
      <c r="I943" t="s">
        <v>2944</v>
      </c>
      <c r="J943">
        <v>1</v>
      </c>
    </row>
    <row r="944" spans="1:10" x14ac:dyDescent="0.25">
      <c r="A944" s="20" t="s">
        <v>2543</v>
      </c>
      <c r="C944" s="20" t="s">
        <v>2543</v>
      </c>
      <c r="I944" t="s">
        <v>2924</v>
      </c>
      <c r="J944">
        <v>1</v>
      </c>
    </row>
    <row r="945" spans="1:10" x14ac:dyDescent="0.25">
      <c r="A945" s="20" t="s">
        <v>2974</v>
      </c>
      <c r="C945" s="20" t="s">
        <v>2974</v>
      </c>
      <c r="I945" t="s">
        <v>2556</v>
      </c>
      <c r="J945">
        <v>1</v>
      </c>
    </row>
    <row r="946" spans="1:10" x14ac:dyDescent="0.25">
      <c r="A946" s="20" t="s">
        <v>2541</v>
      </c>
      <c r="C946" s="20" t="s">
        <v>2541</v>
      </c>
      <c r="I946" t="s">
        <v>3190</v>
      </c>
      <c r="J946">
        <v>1</v>
      </c>
    </row>
    <row r="947" spans="1:10" x14ac:dyDescent="0.25">
      <c r="A947" s="20" t="s">
        <v>2975</v>
      </c>
      <c r="C947" s="20" t="s">
        <v>2975</v>
      </c>
      <c r="I947" t="s">
        <v>2816</v>
      </c>
      <c r="J947">
        <v>1</v>
      </c>
    </row>
    <row r="948" spans="1:10" x14ac:dyDescent="0.25">
      <c r="A948" s="20" t="s">
        <v>2976</v>
      </c>
      <c r="C948" s="20" t="s">
        <v>2976</v>
      </c>
      <c r="I948" t="s">
        <v>2627</v>
      </c>
      <c r="J948">
        <v>1</v>
      </c>
    </row>
    <row r="949" spans="1:10" x14ac:dyDescent="0.25">
      <c r="A949" s="20" t="s">
        <v>2977</v>
      </c>
      <c r="C949" s="20" t="s">
        <v>2977</v>
      </c>
      <c r="I949" t="s">
        <v>2630</v>
      </c>
      <c r="J949">
        <v>1</v>
      </c>
    </row>
    <row r="950" spans="1:10" x14ac:dyDescent="0.25">
      <c r="A950" s="20" t="s">
        <v>2546</v>
      </c>
      <c r="C950" s="20" t="s">
        <v>2546</v>
      </c>
      <c r="I950" t="s">
        <v>3346</v>
      </c>
      <c r="J950">
        <v>1</v>
      </c>
    </row>
    <row r="951" spans="1:10" x14ac:dyDescent="0.25">
      <c r="A951" s="20" t="s">
        <v>2476</v>
      </c>
      <c r="C951" s="20" t="s">
        <v>2476</v>
      </c>
      <c r="I951" t="s">
        <v>3013</v>
      </c>
      <c r="J951">
        <v>1</v>
      </c>
    </row>
    <row r="952" spans="1:10" x14ac:dyDescent="0.25">
      <c r="A952" s="20" t="s">
        <v>2547</v>
      </c>
      <c r="C952" s="20" t="s">
        <v>2547</v>
      </c>
      <c r="I952" t="s">
        <v>3008</v>
      </c>
      <c r="J952">
        <v>1</v>
      </c>
    </row>
    <row r="953" spans="1:10" x14ac:dyDescent="0.25">
      <c r="A953" s="20" t="s">
        <v>2929</v>
      </c>
      <c r="C953" s="20" t="s">
        <v>2929</v>
      </c>
      <c r="I953" t="s">
        <v>3092</v>
      </c>
      <c r="J953">
        <v>1</v>
      </c>
    </row>
    <row r="954" spans="1:10" x14ac:dyDescent="0.25">
      <c r="A954" s="20" t="s">
        <v>2978</v>
      </c>
      <c r="C954" s="20" t="s">
        <v>2978</v>
      </c>
      <c r="I954" t="s">
        <v>2937</v>
      </c>
      <c r="J954">
        <v>1</v>
      </c>
    </row>
    <row r="955" spans="1:10" x14ac:dyDescent="0.25">
      <c r="A955" s="20" t="s">
        <v>2548</v>
      </c>
      <c r="C955" s="20" t="s">
        <v>2548</v>
      </c>
      <c r="I955" t="s">
        <v>3115</v>
      </c>
      <c r="J955">
        <v>1</v>
      </c>
    </row>
    <row r="956" spans="1:10" x14ac:dyDescent="0.25">
      <c r="A956" s="20" t="s">
        <v>2663</v>
      </c>
      <c r="C956" s="20" t="s">
        <v>2663</v>
      </c>
      <c r="I956" t="s">
        <v>3256</v>
      </c>
      <c r="J956">
        <v>1</v>
      </c>
    </row>
    <row r="957" spans="1:10" x14ac:dyDescent="0.25">
      <c r="A957" s="20" t="s">
        <v>2979</v>
      </c>
      <c r="C957" s="20" t="s">
        <v>2979</v>
      </c>
      <c r="I957" t="s">
        <v>3178</v>
      </c>
      <c r="J957">
        <v>1</v>
      </c>
    </row>
    <row r="958" spans="1:10" x14ac:dyDescent="0.25">
      <c r="A958" s="20" t="s">
        <v>2980</v>
      </c>
      <c r="C958" s="20" t="s">
        <v>2980</v>
      </c>
      <c r="I958" t="s">
        <v>3337</v>
      </c>
      <c r="J958">
        <v>1</v>
      </c>
    </row>
    <row r="959" spans="1:10" x14ac:dyDescent="0.25">
      <c r="A959" s="20" t="s">
        <v>2624</v>
      </c>
      <c r="C959" s="20" t="s">
        <v>2624</v>
      </c>
      <c r="I959" t="s">
        <v>2760</v>
      </c>
      <c r="J959">
        <v>1</v>
      </c>
    </row>
    <row r="960" spans="1:10" x14ac:dyDescent="0.25">
      <c r="A960" s="20" t="s">
        <v>2550</v>
      </c>
      <c r="C960" s="20" t="s">
        <v>2550</v>
      </c>
      <c r="I960" t="s">
        <v>3133</v>
      </c>
      <c r="J960">
        <v>1</v>
      </c>
    </row>
    <row r="961" spans="1:10" x14ac:dyDescent="0.25">
      <c r="A961" s="20" t="s">
        <v>2981</v>
      </c>
      <c r="C961" s="20" t="s">
        <v>2981</v>
      </c>
      <c r="I961" t="s">
        <v>3181</v>
      </c>
      <c r="J961">
        <v>1</v>
      </c>
    </row>
    <row r="962" spans="1:10" x14ac:dyDescent="0.25">
      <c r="A962" s="20" t="s">
        <v>2982</v>
      </c>
      <c r="C962" s="20" t="s">
        <v>2982</v>
      </c>
    </row>
    <row r="963" spans="1:10" x14ac:dyDescent="0.25">
      <c r="A963" s="20" t="s">
        <v>2983</v>
      </c>
      <c r="C963" s="20" t="s">
        <v>2983</v>
      </c>
    </row>
    <row r="964" spans="1:10" x14ac:dyDescent="0.25">
      <c r="A964" s="20" t="s">
        <v>2984</v>
      </c>
      <c r="C964" s="20" t="s">
        <v>2984</v>
      </c>
    </row>
    <row r="965" spans="1:10" x14ac:dyDescent="0.25">
      <c r="A965" s="20" t="s">
        <v>2769</v>
      </c>
      <c r="C965" s="20" t="s">
        <v>2769</v>
      </c>
    </row>
    <row r="966" spans="1:10" x14ac:dyDescent="0.25">
      <c r="A966" s="20" t="s">
        <v>2985</v>
      </c>
      <c r="C966" s="20" t="s">
        <v>2985</v>
      </c>
    </row>
    <row r="967" spans="1:10" x14ac:dyDescent="0.25">
      <c r="A967" s="20" t="s">
        <v>2986</v>
      </c>
      <c r="C967" s="20" t="s">
        <v>2986</v>
      </c>
    </row>
    <row r="968" spans="1:10" x14ac:dyDescent="0.25">
      <c r="A968" s="20" t="s">
        <v>2987</v>
      </c>
      <c r="C968" s="20" t="s">
        <v>2987</v>
      </c>
    </row>
    <row r="969" spans="1:10" x14ac:dyDescent="0.25">
      <c r="A969" s="20" t="s">
        <v>2988</v>
      </c>
      <c r="C969" s="20" t="s">
        <v>2988</v>
      </c>
    </row>
    <row r="970" spans="1:10" x14ac:dyDescent="0.25">
      <c r="A970" s="20" t="s">
        <v>2989</v>
      </c>
      <c r="C970" s="20" t="s">
        <v>2989</v>
      </c>
    </row>
    <row r="971" spans="1:10" x14ac:dyDescent="0.25">
      <c r="A971" s="20" t="s">
        <v>2990</v>
      </c>
      <c r="C971" s="20" t="s">
        <v>2990</v>
      </c>
    </row>
    <row r="972" spans="1:10" x14ac:dyDescent="0.25">
      <c r="A972" s="20" t="s">
        <v>2991</v>
      </c>
      <c r="C972" s="20" t="s">
        <v>2991</v>
      </c>
    </row>
    <row r="973" spans="1:10" x14ac:dyDescent="0.25">
      <c r="A973" s="20" t="s">
        <v>2992</v>
      </c>
      <c r="C973" s="20" t="s">
        <v>2992</v>
      </c>
    </row>
    <row r="974" spans="1:10" x14ac:dyDescent="0.25">
      <c r="A974" s="20" t="s">
        <v>2993</v>
      </c>
      <c r="C974" s="20" t="s">
        <v>2993</v>
      </c>
    </row>
    <row r="975" spans="1:10" x14ac:dyDescent="0.25">
      <c r="A975" s="20" t="s">
        <v>2994</v>
      </c>
      <c r="C975" s="20" t="s">
        <v>2994</v>
      </c>
    </row>
    <row r="976" spans="1:10" x14ac:dyDescent="0.25">
      <c r="A976" s="20" t="s">
        <v>2995</v>
      </c>
      <c r="C976" s="20" t="s">
        <v>2995</v>
      </c>
    </row>
    <row r="977" spans="1:3" x14ac:dyDescent="0.25">
      <c r="A977" s="20" t="s">
        <v>2996</v>
      </c>
      <c r="C977" s="20" t="s">
        <v>2996</v>
      </c>
    </row>
    <row r="978" spans="1:3" x14ac:dyDescent="0.25">
      <c r="A978" s="20" t="s">
        <v>2997</v>
      </c>
      <c r="C978" s="20" t="s">
        <v>2997</v>
      </c>
    </row>
    <row r="979" spans="1:3" x14ac:dyDescent="0.25">
      <c r="A979" s="20" t="s">
        <v>2998</v>
      </c>
      <c r="C979" s="20" t="s">
        <v>2998</v>
      </c>
    </row>
    <row r="980" spans="1:3" x14ac:dyDescent="0.25">
      <c r="A980" s="20" t="s">
        <v>2999</v>
      </c>
      <c r="C980" s="20" t="s">
        <v>2999</v>
      </c>
    </row>
    <row r="981" spans="1:3" x14ac:dyDescent="0.25">
      <c r="A981" s="20" t="s">
        <v>3000</v>
      </c>
      <c r="C981" s="20" t="s">
        <v>3000</v>
      </c>
    </row>
    <row r="982" spans="1:3" x14ac:dyDescent="0.25">
      <c r="A982" s="20" t="s">
        <v>3001</v>
      </c>
      <c r="C982" s="20" t="s">
        <v>3001</v>
      </c>
    </row>
    <row r="983" spans="1:3" x14ac:dyDescent="0.25">
      <c r="A983" s="20" t="s">
        <v>3002</v>
      </c>
      <c r="C983" s="20" t="s">
        <v>3002</v>
      </c>
    </row>
    <row r="984" spans="1:3" x14ac:dyDescent="0.25">
      <c r="A984" s="20" t="s">
        <v>3003</v>
      </c>
      <c r="C984" s="20" t="s">
        <v>3003</v>
      </c>
    </row>
    <row r="985" spans="1:3" x14ac:dyDescent="0.25">
      <c r="A985" s="20" t="s">
        <v>3004</v>
      </c>
      <c r="C985" s="20" t="s">
        <v>3004</v>
      </c>
    </row>
    <row r="986" spans="1:3" x14ac:dyDescent="0.25">
      <c r="A986" s="20" t="s">
        <v>3005</v>
      </c>
      <c r="C986" s="20" t="s">
        <v>3005</v>
      </c>
    </row>
    <row r="987" spans="1:3" x14ac:dyDescent="0.25">
      <c r="A987" s="20" t="s">
        <v>3006</v>
      </c>
      <c r="C987" s="20" t="s">
        <v>3006</v>
      </c>
    </row>
    <row r="988" spans="1:3" x14ac:dyDescent="0.25">
      <c r="A988" s="20" t="s">
        <v>3007</v>
      </c>
      <c r="C988" s="20" t="s">
        <v>3007</v>
      </c>
    </row>
    <row r="989" spans="1:3" x14ac:dyDescent="0.25">
      <c r="A989" s="20" t="s">
        <v>3008</v>
      </c>
      <c r="C989" s="20" t="s">
        <v>3008</v>
      </c>
    </row>
    <row r="990" spans="1:3" x14ac:dyDescent="0.25">
      <c r="A990" s="20" t="s">
        <v>2574</v>
      </c>
      <c r="C990" s="20" t="s">
        <v>2574</v>
      </c>
    </row>
    <row r="991" spans="1:3" x14ac:dyDescent="0.25">
      <c r="A991" s="20" t="s">
        <v>2575</v>
      </c>
      <c r="C991" s="20" t="s">
        <v>2575</v>
      </c>
    </row>
    <row r="992" spans="1:3" x14ac:dyDescent="0.25">
      <c r="A992" s="20" t="s">
        <v>3009</v>
      </c>
      <c r="C992" s="20" t="s">
        <v>3009</v>
      </c>
    </row>
    <row r="993" spans="1:3" x14ac:dyDescent="0.25">
      <c r="A993" s="20" t="s">
        <v>3010</v>
      </c>
      <c r="C993" s="20" t="s">
        <v>3010</v>
      </c>
    </row>
    <row r="994" spans="1:3" x14ac:dyDescent="0.25">
      <c r="A994" s="20" t="s">
        <v>3011</v>
      </c>
      <c r="C994" s="20" t="s">
        <v>3011</v>
      </c>
    </row>
    <row r="995" spans="1:3" x14ac:dyDescent="0.25">
      <c r="A995" s="20" t="s">
        <v>2510</v>
      </c>
      <c r="C995" s="20" t="s">
        <v>2510</v>
      </c>
    </row>
    <row r="996" spans="1:3" x14ac:dyDescent="0.25">
      <c r="A996" s="20" t="s">
        <v>3012</v>
      </c>
      <c r="C996" s="20" t="s">
        <v>3012</v>
      </c>
    </row>
    <row r="997" spans="1:3" x14ac:dyDescent="0.25">
      <c r="A997" s="20" t="s">
        <v>3013</v>
      </c>
      <c r="C997" s="20" t="s">
        <v>3013</v>
      </c>
    </row>
    <row r="998" spans="1:3" x14ac:dyDescent="0.25">
      <c r="A998" s="20" t="s">
        <v>2581</v>
      </c>
      <c r="C998" s="20" t="s">
        <v>2581</v>
      </c>
    </row>
    <row r="999" spans="1:3" x14ac:dyDescent="0.25">
      <c r="A999" s="20" t="s">
        <v>3014</v>
      </c>
      <c r="C999" s="20" t="s">
        <v>3014</v>
      </c>
    </row>
    <row r="1000" spans="1:3" x14ac:dyDescent="0.25">
      <c r="A1000" s="20" t="s">
        <v>3015</v>
      </c>
      <c r="C1000" s="20" t="s">
        <v>3015</v>
      </c>
    </row>
    <row r="1001" spans="1:3" x14ac:dyDescent="0.25">
      <c r="A1001" s="20" t="s">
        <v>3016</v>
      </c>
      <c r="C1001" s="20" t="s">
        <v>3016</v>
      </c>
    </row>
    <row r="1002" spans="1:3" x14ac:dyDescent="0.25">
      <c r="A1002" s="20" t="s">
        <v>3017</v>
      </c>
      <c r="C1002" s="20" t="s">
        <v>3017</v>
      </c>
    </row>
    <row r="1003" spans="1:3" x14ac:dyDescent="0.25">
      <c r="A1003" s="20" t="s">
        <v>3018</v>
      </c>
      <c r="C1003" s="20" t="s">
        <v>3018</v>
      </c>
    </row>
    <row r="1004" spans="1:3" x14ac:dyDescent="0.25">
      <c r="A1004" s="20" t="s">
        <v>3016</v>
      </c>
      <c r="C1004" s="20" t="s">
        <v>3016</v>
      </c>
    </row>
    <row r="1005" spans="1:3" x14ac:dyDescent="0.25">
      <c r="A1005" s="20" t="s">
        <v>3019</v>
      </c>
      <c r="C1005" s="20" t="s">
        <v>3019</v>
      </c>
    </row>
    <row r="1006" spans="1:3" x14ac:dyDescent="0.25">
      <c r="A1006" s="20" t="s">
        <v>3020</v>
      </c>
      <c r="C1006" s="20" t="s">
        <v>3020</v>
      </c>
    </row>
    <row r="1007" spans="1:3" x14ac:dyDescent="0.25">
      <c r="A1007" s="20" t="s">
        <v>3021</v>
      </c>
      <c r="C1007" s="20" t="s">
        <v>3021</v>
      </c>
    </row>
    <row r="1008" spans="1:3" x14ac:dyDescent="0.25">
      <c r="A1008" s="20" t="s">
        <v>3022</v>
      </c>
      <c r="C1008" s="20" t="s">
        <v>3022</v>
      </c>
    </row>
    <row r="1009" spans="1:3" x14ac:dyDescent="0.25">
      <c r="A1009" s="20" t="s">
        <v>3019</v>
      </c>
      <c r="C1009" s="20" t="s">
        <v>3019</v>
      </c>
    </row>
    <row r="1010" spans="1:3" x14ac:dyDescent="0.25">
      <c r="A1010" s="20" t="s">
        <v>3023</v>
      </c>
      <c r="C1010" s="20" t="s">
        <v>3023</v>
      </c>
    </row>
    <row r="1011" spans="1:3" x14ac:dyDescent="0.25">
      <c r="A1011" s="20" t="s">
        <v>3024</v>
      </c>
      <c r="C1011" s="20" t="s">
        <v>3024</v>
      </c>
    </row>
    <row r="1012" spans="1:3" x14ac:dyDescent="0.25">
      <c r="A1012" s="20" t="s">
        <v>3025</v>
      </c>
      <c r="C1012" s="20" t="s">
        <v>3025</v>
      </c>
    </row>
    <row r="1013" spans="1:3" x14ac:dyDescent="0.25">
      <c r="A1013" s="20" t="s">
        <v>1401</v>
      </c>
      <c r="C1013" s="20" t="s">
        <v>1401</v>
      </c>
    </row>
    <row r="1014" spans="1:3" x14ac:dyDescent="0.25">
      <c r="A1014" s="20" t="s">
        <v>3026</v>
      </c>
      <c r="C1014" s="20" t="s">
        <v>3026</v>
      </c>
    </row>
    <row r="1015" spans="1:3" x14ac:dyDescent="0.25">
      <c r="A1015" s="20" t="s">
        <v>3027</v>
      </c>
      <c r="C1015" s="20" t="s">
        <v>3027</v>
      </c>
    </row>
    <row r="1016" spans="1:3" x14ac:dyDescent="0.25">
      <c r="A1016" s="20" t="s">
        <v>2609</v>
      </c>
      <c r="C1016" s="20" t="s">
        <v>2609</v>
      </c>
    </row>
    <row r="1017" spans="1:3" x14ac:dyDescent="0.25">
      <c r="A1017" s="20" t="s">
        <v>3028</v>
      </c>
      <c r="C1017" s="20" t="s">
        <v>3028</v>
      </c>
    </row>
    <row r="1018" spans="1:3" x14ac:dyDescent="0.25">
      <c r="A1018" s="20" t="s">
        <v>2546</v>
      </c>
      <c r="C1018" s="20" t="s">
        <v>2546</v>
      </c>
    </row>
    <row r="1019" spans="1:3" x14ac:dyDescent="0.25">
      <c r="A1019" s="20" t="s">
        <v>3029</v>
      </c>
      <c r="C1019" s="20" t="s">
        <v>3029</v>
      </c>
    </row>
    <row r="1020" spans="1:3" x14ac:dyDescent="0.25">
      <c r="A1020" s="20" t="s">
        <v>2542</v>
      </c>
      <c r="C1020" s="20" t="s">
        <v>2542</v>
      </c>
    </row>
    <row r="1021" spans="1:3" x14ac:dyDescent="0.25">
      <c r="A1021" s="20" t="s">
        <v>3030</v>
      </c>
      <c r="C1021" s="20" t="s">
        <v>3030</v>
      </c>
    </row>
    <row r="1022" spans="1:3" x14ac:dyDescent="0.25">
      <c r="A1022" s="20" t="s">
        <v>2545</v>
      </c>
      <c r="C1022" s="20" t="s">
        <v>2545</v>
      </c>
    </row>
    <row r="1023" spans="1:3" x14ac:dyDescent="0.25">
      <c r="A1023" s="20" t="s">
        <v>2547</v>
      </c>
      <c r="C1023" s="20" t="s">
        <v>2547</v>
      </c>
    </row>
    <row r="1024" spans="1:3" x14ac:dyDescent="0.25">
      <c r="A1024" s="20" t="s">
        <v>2544</v>
      </c>
      <c r="C1024" s="20" t="s">
        <v>2544</v>
      </c>
    </row>
    <row r="1025" spans="1:3" x14ac:dyDescent="0.25">
      <c r="A1025" s="20" t="s">
        <v>2612</v>
      </c>
      <c r="C1025" s="20" t="s">
        <v>2612</v>
      </c>
    </row>
    <row r="1026" spans="1:3" x14ac:dyDescent="0.25">
      <c r="A1026" s="20" t="s">
        <v>3031</v>
      </c>
      <c r="C1026" s="20" t="s">
        <v>3031</v>
      </c>
    </row>
    <row r="1027" spans="1:3" x14ac:dyDescent="0.25">
      <c r="A1027" s="20" t="s">
        <v>2611</v>
      </c>
      <c r="C1027" s="20" t="s">
        <v>2611</v>
      </c>
    </row>
    <row r="1028" spans="1:3" x14ac:dyDescent="0.25">
      <c r="A1028" s="20" t="s">
        <v>3032</v>
      </c>
      <c r="C1028" s="20" t="s">
        <v>3032</v>
      </c>
    </row>
    <row r="1029" spans="1:3" x14ac:dyDescent="0.25">
      <c r="A1029" s="20" t="s">
        <v>3033</v>
      </c>
      <c r="C1029" s="20" t="s">
        <v>3033</v>
      </c>
    </row>
    <row r="1030" spans="1:3" x14ac:dyDescent="0.25">
      <c r="A1030" s="20" t="s">
        <v>3034</v>
      </c>
      <c r="C1030" s="20" t="s">
        <v>3034</v>
      </c>
    </row>
    <row r="1031" spans="1:3" x14ac:dyDescent="0.25">
      <c r="A1031" s="20" t="s">
        <v>2552</v>
      </c>
      <c r="C1031" s="20" t="s">
        <v>2552</v>
      </c>
    </row>
    <row r="1032" spans="1:3" x14ac:dyDescent="0.25">
      <c r="A1032" s="20" t="s">
        <v>2614</v>
      </c>
      <c r="C1032" s="20" t="s">
        <v>2614</v>
      </c>
    </row>
    <row r="1033" spans="1:3" x14ac:dyDescent="0.25">
      <c r="A1033" s="20" t="s">
        <v>3035</v>
      </c>
      <c r="C1033" s="20" t="s">
        <v>3035</v>
      </c>
    </row>
    <row r="1034" spans="1:3" x14ac:dyDescent="0.25">
      <c r="A1034" s="20" t="s">
        <v>2836</v>
      </c>
      <c r="C1034" s="20" t="s">
        <v>2836</v>
      </c>
    </row>
    <row r="1035" spans="1:3" x14ac:dyDescent="0.25">
      <c r="A1035" s="20" t="s">
        <v>3036</v>
      </c>
      <c r="C1035" s="20" t="s">
        <v>3036</v>
      </c>
    </row>
    <row r="1036" spans="1:3" x14ac:dyDescent="0.25">
      <c r="A1036" s="20" t="s">
        <v>3037</v>
      </c>
      <c r="C1036" s="20" t="s">
        <v>3037</v>
      </c>
    </row>
    <row r="1037" spans="1:3" x14ac:dyDescent="0.25">
      <c r="A1037" s="20" t="s">
        <v>3038</v>
      </c>
      <c r="C1037" s="20" t="s">
        <v>3038</v>
      </c>
    </row>
    <row r="1038" spans="1:3" x14ac:dyDescent="0.25">
      <c r="A1038" s="20" t="s">
        <v>3039</v>
      </c>
      <c r="C1038" s="20" t="s">
        <v>3039</v>
      </c>
    </row>
    <row r="1039" spans="1:3" x14ac:dyDescent="0.25">
      <c r="A1039" s="20" t="s">
        <v>3040</v>
      </c>
      <c r="C1039" s="20" t="s">
        <v>3040</v>
      </c>
    </row>
    <row r="1040" spans="1:3" x14ac:dyDescent="0.25">
      <c r="A1040" s="20" t="s">
        <v>3041</v>
      </c>
      <c r="C1040" s="20" t="s">
        <v>3041</v>
      </c>
    </row>
    <row r="1041" spans="1:3" x14ac:dyDescent="0.25">
      <c r="A1041" s="20" t="s">
        <v>3042</v>
      </c>
      <c r="C1041" s="20" t="s">
        <v>3042</v>
      </c>
    </row>
    <row r="1042" spans="1:3" x14ac:dyDescent="0.25">
      <c r="A1042" s="20" t="s">
        <v>3043</v>
      </c>
      <c r="C1042" s="20" t="s">
        <v>3043</v>
      </c>
    </row>
    <row r="1043" spans="1:3" x14ac:dyDescent="0.25">
      <c r="A1043" s="20" t="s">
        <v>3044</v>
      </c>
      <c r="C1043" s="20" t="s">
        <v>3044</v>
      </c>
    </row>
    <row r="1044" spans="1:3" x14ac:dyDescent="0.25">
      <c r="A1044" s="20" t="s">
        <v>3045</v>
      </c>
      <c r="C1044" s="20" t="s">
        <v>3045</v>
      </c>
    </row>
    <row r="1045" spans="1:3" x14ac:dyDescent="0.25">
      <c r="A1045" s="20" t="s">
        <v>3046</v>
      </c>
      <c r="C1045" s="20" t="s">
        <v>3046</v>
      </c>
    </row>
    <row r="1046" spans="1:3" x14ac:dyDescent="0.25">
      <c r="A1046" s="20" t="s">
        <v>3047</v>
      </c>
      <c r="C1046" s="20" t="s">
        <v>3047</v>
      </c>
    </row>
    <row r="1047" spans="1:3" x14ac:dyDescent="0.25">
      <c r="A1047" s="20" t="s">
        <v>3048</v>
      </c>
      <c r="C1047" s="20" t="s">
        <v>3048</v>
      </c>
    </row>
    <row r="1048" spans="1:3" x14ac:dyDescent="0.25">
      <c r="A1048" s="20" t="s">
        <v>3049</v>
      </c>
      <c r="C1048" s="20" t="s">
        <v>3049</v>
      </c>
    </row>
    <row r="1049" spans="1:3" x14ac:dyDescent="0.25">
      <c r="A1049" s="20" t="s">
        <v>3050</v>
      </c>
      <c r="C1049" s="20" t="s">
        <v>3050</v>
      </c>
    </row>
    <row r="1050" spans="1:3" x14ac:dyDescent="0.25">
      <c r="A1050" s="20" t="s">
        <v>3051</v>
      </c>
      <c r="C1050" s="20" t="s">
        <v>3051</v>
      </c>
    </row>
    <row r="1051" spans="1:3" x14ac:dyDescent="0.25">
      <c r="A1051" s="20" t="s">
        <v>3052</v>
      </c>
      <c r="C1051" s="20" t="s">
        <v>3052</v>
      </c>
    </row>
    <row r="1052" spans="1:3" x14ac:dyDescent="0.25">
      <c r="A1052" s="20" t="s">
        <v>3053</v>
      </c>
      <c r="C1052" s="20" t="s">
        <v>3053</v>
      </c>
    </row>
    <row r="1053" spans="1:3" x14ac:dyDescent="0.25">
      <c r="A1053" s="20" t="s">
        <v>3054</v>
      </c>
      <c r="C1053" s="20" t="s">
        <v>3054</v>
      </c>
    </row>
    <row r="1054" spans="1:3" x14ac:dyDescent="0.25">
      <c r="A1054" s="20" t="s">
        <v>3055</v>
      </c>
      <c r="C1054" s="20" t="s">
        <v>3055</v>
      </c>
    </row>
    <row r="1055" spans="1:3" x14ac:dyDescent="0.25">
      <c r="A1055" s="20" t="s">
        <v>3056</v>
      </c>
      <c r="C1055" s="20" t="s">
        <v>3056</v>
      </c>
    </row>
    <row r="1056" spans="1:3" x14ac:dyDescent="0.25">
      <c r="A1056" s="20" t="s">
        <v>2999</v>
      </c>
      <c r="C1056" s="20" t="s">
        <v>2999</v>
      </c>
    </row>
    <row r="1057" spans="1:3" x14ac:dyDescent="0.25">
      <c r="A1057" s="20" t="s">
        <v>3057</v>
      </c>
      <c r="C1057" s="20" t="s">
        <v>3057</v>
      </c>
    </row>
    <row r="1058" spans="1:3" x14ac:dyDescent="0.25">
      <c r="A1058" s="20" t="s">
        <v>3058</v>
      </c>
      <c r="C1058" s="20" t="s">
        <v>3058</v>
      </c>
    </row>
    <row r="1059" spans="1:3" x14ac:dyDescent="0.25">
      <c r="A1059" s="20" t="s">
        <v>3059</v>
      </c>
      <c r="C1059" s="20" t="s">
        <v>3059</v>
      </c>
    </row>
    <row r="1060" spans="1:3" x14ac:dyDescent="0.25">
      <c r="A1060" s="20" t="s">
        <v>3060</v>
      </c>
      <c r="C1060" s="20" t="s">
        <v>3060</v>
      </c>
    </row>
    <row r="1061" spans="1:3" x14ac:dyDescent="0.25">
      <c r="A1061" s="20" t="s">
        <v>3061</v>
      </c>
      <c r="C1061" s="20" t="s">
        <v>3061</v>
      </c>
    </row>
    <row r="1062" spans="1:3" x14ac:dyDescent="0.25">
      <c r="A1062" s="20" t="s">
        <v>2637</v>
      </c>
      <c r="C1062" s="20" t="s">
        <v>2637</v>
      </c>
    </row>
    <row r="1063" spans="1:3" x14ac:dyDescent="0.25">
      <c r="A1063" s="20" t="s">
        <v>2638</v>
      </c>
      <c r="C1063" s="20" t="s">
        <v>2638</v>
      </c>
    </row>
    <row r="1064" spans="1:3" x14ac:dyDescent="0.25">
      <c r="A1064" s="20" t="s">
        <v>3062</v>
      </c>
      <c r="C1064" s="20" t="s">
        <v>3062</v>
      </c>
    </row>
    <row r="1065" spans="1:3" x14ac:dyDescent="0.25">
      <c r="A1065" s="20" t="s">
        <v>3063</v>
      </c>
      <c r="C1065" s="20" t="s">
        <v>3063</v>
      </c>
    </row>
    <row r="1066" spans="1:3" x14ac:dyDescent="0.25">
      <c r="A1066" s="20" t="s">
        <v>3064</v>
      </c>
      <c r="C1066" s="20" t="s">
        <v>3064</v>
      </c>
    </row>
    <row r="1067" spans="1:3" x14ac:dyDescent="0.25">
      <c r="A1067" s="20" t="s">
        <v>3065</v>
      </c>
      <c r="C1067" s="20" t="s">
        <v>3065</v>
      </c>
    </row>
    <row r="1068" spans="1:3" x14ac:dyDescent="0.25">
      <c r="A1068" s="20" t="s">
        <v>3066</v>
      </c>
      <c r="C1068" s="20" t="s">
        <v>3066</v>
      </c>
    </row>
    <row r="1069" spans="1:3" x14ac:dyDescent="0.25">
      <c r="A1069" s="20" t="s">
        <v>3067</v>
      </c>
      <c r="C1069" s="20" t="s">
        <v>3067</v>
      </c>
    </row>
    <row r="1070" spans="1:3" x14ac:dyDescent="0.25">
      <c r="A1070" s="20" t="s">
        <v>2582</v>
      </c>
      <c r="C1070" s="20" t="s">
        <v>2582</v>
      </c>
    </row>
    <row r="1071" spans="1:3" x14ac:dyDescent="0.25">
      <c r="A1071" s="20" t="s">
        <v>3068</v>
      </c>
      <c r="C1071" s="20" t="s">
        <v>3068</v>
      </c>
    </row>
    <row r="1072" spans="1:3" x14ac:dyDescent="0.25">
      <c r="A1072" s="20" t="s">
        <v>3069</v>
      </c>
      <c r="C1072" s="20" t="s">
        <v>3069</v>
      </c>
    </row>
    <row r="1073" spans="1:3" x14ac:dyDescent="0.25">
      <c r="A1073" s="20" t="s">
        <v>3070</v>
      </c>
      <c r="C1073" s="20" t="s">
        <v>3070</v>
      </c>
    </row>
    <row r="1074" spans="1:3" x14ac:dyDescent="0.25">
      <c r="A1074" s="20" t="s">
        <v>1425</v>
      </c>
      <c r="C1074" s="20" t="s">
        <v>1425</v>
      </c>
    </row>
    <row r="1075" spans="1:3" x14ac:dyDescent="0.25">
      <c r="A1075" s="20" t="s">
        <v>3071</v>
      </c>
      <c r="C1075" s="20" t="s">
        <v>3071</v>
      </c>
    </row>
    <row r="1076" spans="1:3" x14ac:dyDescent="0.25">
      <c r="A1076" s="20" t="s">
        <v>3071</v>
      </c>
      <c r="C1076" s="20" t="s">
        <v>3071</v>
      </c>
    </row>
    <row r="1077" spans="1:3" x14ac:dyDescent="0.25">
      <c r="A1077" s="20" t="s">
        <v>3072</v>
      </c>
      <c r="C1077" s="20" t="s">
        <v>3072</v>
      </c>
    </row>
    <row r="1078" spans="1:3" x14ac:dyDescent="0.25">
      <c r="A1078" s="20" t="s">
        <v>2590</v>
      </c>
      <c r="C1078" s="20" t="s">
        <v>2590</v>
      </c>
    </row>
    <row r="1079" spans="1:3" x14ac:dyDescent="0.25">
      <c r="A1079" s="20" t="s">
        <v>3073</v>
      </c>
      <c r="C1079" s="20" t="s">
        <v>3073</v>
      </c>
    </row>
    <row r="1080" spans="1:3" x14ac:dyDescent="0.25">
      <c r="A1080" s="20" t="s">
        <v>3072</v>
      </c>
      <c r="C1080" s="20" t="s">
        <v>3072</v>
      </c>
    </row>
    <row r="1081" spans="1:3" x14ac:dyDescent="0.25">
      <c r="A1081" s="20" t="s">
        <v>3022</v>
      </c>
      <c r="C1081" s="20" t="s">
        <v>3022</v>
      </c>
    </row>
    <row r="1082" spans="1:3" x14ac:dyDescent="0.25">
      <c r="A1082" s="20" t="s">
        <v>2590</v>
      </c>
      <c r="C1082" s="20" t="s">
        <v>2590</v>
      </c>
    </row>
    <row r="1083" spans="1:3" x14ac:dyDescent="0.25">
      <c r="A1083" s="20" t="s">
        <v>3074</v>
      </c>
      <c r="C1083" s="20" t="s">
        <v>3074</v>
      </c>
    </row>
    <row r="1084" spans="1:3" x14ac:dyDescent="0.25">
      <c r="A1084" s="20" t="s">
        <v>2698</v>
      </c>
      <c r="C1084" s="20" t="s">
        <v>2698</v>
      </c>
    </row>
    <row r="1085" spans="1:3" x14ac:dyDescent="0.25">
      <c r="A1085" s="20" t="s">
        <v>2648</v>
      </c>
      <c r="C1085" s="20" t="s">
        <v>2648</v>
      </c>
    </row>
    <row r="1086" spans="1:3" x14ac:dyDescent="0.25">
      <c r="A1086" s="20" t="s">
        <v>3075</v>
      </c>
      <c r="C1086" s="20" t="s">
        <v>3075</v>
      </c>
    </row>
    <row r="1087" spans="1:3" x14ac:dyDescent="0.25">
      <c r="A1087" s="20" t="s">
        <v>3076</v>
      </c>
      <c r="C1087" s="20" t="s">
        <v>3076</v>
      </c>
    </row>
    <row r="1088" spans="1:3" x14ac:dyDescent="0.25">
      <c r="A1088" s="20" t="s">
        <v>2667</v>
      </c>
      <c r="C1088" s="20" t="s">
        <v>2667</v>
      </c>
    </row>
    <row r="1089" spans="1:3" x14ac:dyDescent="0.25">
      <c r="A1089" s="20" t="s">
        <v>3077</v>
      </c>
      <c r="C1089" s="20" t="s">
        <v>3077</v>
      </c>
    </row>
    <row r="1090" spans="1:3" x14ac:dyDescent="0.25">
      <c r="A1090" s="20" t="s">
        <v>2473</v>
      </c>
      <c r="C1090" s="20" t="s">
        <v>2473</v>
      </c>
    </row>
    <row r="1091" spans="1:3" x14ac:dyDescent="0.25">
      <c r="A1091" s="20" t="s">
        <v>2477</v>
      </c>
      <c r="C1091" s="20" t="s">
        <v>2477</v>
      </c>
    </row>
    <row r="1092" spans="1:3" x14ac:dyDescent="0.25">
      <c r="A1092" s="20" t="s">
        <v>3078</v>
      </c>
      <c r="C1092" s="20" t="s">
        <v>3078</v>
      </c>
    </row>
    <row r="1093" spans="1:3" x14ac:dyDescent="0.25">
      <c r="A1093" s="20" t="s">
        <v>3079</v>
      </c>
      <c r="C1093" s="20" t="s">
        <v>3079</v>
      </c>
    </row>
    <row r="1094" spans="1:3" x14ac:dyDescent="0.25">
      <c r="A1094" s="20" t="s">
        <v>2473</v>
      </c>
      <c r="C1094" s="20" t="s">
        <v>2473</v>
      </c>
    </row>
    <row r="1095" spans="1:3" x14ac:dyDescent="0.25">
      <c r="A1095" s="20" t="s">
        <v>2548</v>
      </c>
      <c r="C1095" s="20" t="s">
        <v>2548</v>
      </c>
    </row>
    <row r="1096" spans="1:3" x14ac:dyDescent="0.25">
      <c r="A1096" s="20" t="s">
        <v>2475</v>
      </c>
      <c r="C1096" s="20" t="s">
        <v>2475</v>
      </c>
    </row>
    <row r="1097" spans="1:3" x14ac:dyDescent="0.25">
      <c r="A1097" s="20" t="s">
        <v>3080</v>
      </c>
      <c r="C1097" s="20" t="s">
        <v>3080</v>
      </c>
    </row>
    <row r="1098" spans="1:3" x14ac:dyDescent="0.25">
      <c r="A1098" s="20" t="s">
        <v>3081</v>
      </c>
      <c r="C1098" s="20" t="s">
        <v>3081</v>
      </c>
    </row>
    <row r="1099" spans="1:3" x14ac:dyDescent="0.25">
      <c r="A1099" s="20" t="s">
        <v>2545</v>
      </c>
      <c r="C1099" s="20" t="s">
        <v>2545</v>
      </c>
    </row>
    <row r="1100" spans="1:3" x14ac:dyDescent="0.25">
      <c r="A1100" s="20" t="s">
        <v>2841</v>
      </c>
      <c r="C1100" s="20" t="s">
        <v>2841</v>
      </c>
    </row>
    <row r="1101" spans="1:3" x14ac:dyDescent="0.25">
      <c r="A1101" s="20" t="s">
        <v>3082</v>
      </c>
      <c r="C1101" s="20" t="s">
        <v>3082</v>
      </c>
    </row>
    <row r="1102" spans="1:3" x14ac:dyDescent="0.25">
      <c r="A1102" s="20" t="s">
        <v>2934</v>
      </c>
      <c r="C1102" s="20" t="s">
        <v>2934</v>
      </c>
    </row>
    <row r="1103" spans="1:3" x14ac:dyDescent="0.25">
      <c r="A1103" s="20" t="s">
        <v>3083</v>
      </c>
      <c r="C1103" s="20" t="s">
        <v>3083</v>
      </c>
    </row>
    <row r="1104" spans="1:3" x14ac:dyDescent="0.25">
      <c r="A1104" s="20" t="s">
        <v>2668</v>
      </c>
      <c r="C1104" s="20" t="s">
        <v>2668</v>
      </c>
    </row>
    <row r="1105" spans="1:3" x14ac:dyDescent="0.25">
      <c r="A1105" s="20" t="s">
        <v>2979</v>
      </c>
      <c r="C1105" s="20" t="s">
        <v>2979</v>
      </c>
    </row>
    <row r="1106" spans="1:3" x14ac:dyDescent="0.25">
      <c r="A1106" s="20" t="s">
        <v>2481</v>
      </c>
      <c r="C1106" s="20" t="s">
        <v>2481</v>
      </c>
    </row>
    <row r="1107" spans="1:3" x14ac:dyDescent="0.25">
      <c r="A1107" s="20" t="s">
        <v>3084</v>
      </c>
      <c r="C1107" s="20" t="s">
        <v>3084</v>
      </c>
    </row>
    <row r="1108" spans="1:3" x14ac:dyDescent="0.25">
      <c r="A1108" s="20" t="s">
        <v>3085</v>
      </c>
      <c r="C1108" s="20" t="s">
        <v>3085</v>
      </c>
    </row>
    <row r="1109" spans="1:3" x14ac:dyDescent="0.25">
      <c r="A1109" s="20" t="s">
        <v>3086</v>
      </c>
      <c r="C1109" s="20" t="s">
        <v>3086</v>
      </c>
    </row>
    <row r="1110" spans="1:3" x14ac:dyDescent="0.25">
      <c r="A1110" s="20" t="s">
        <v>3087</v>
      </c>
      <c r="C1110" s="20" t="s">
        <v>3087</v>
      </c>
    </row>
    <row r="1111" spans="1:3" x14ac:dyDescent="0.25">
      <c r="A1111" s="20" t="s">
        <v>3088</v>
      </c>
      <c r="C1111" s="20" t="s">
        <v>3088</v>
      </c>
    </row>
    <row r="1112" spans="1:3" x14ac:dyDescent="0.25">
      <c r="A1112" s="20" t="s">
        <v>3089</v>
      </c>
      <c r="C1112" s="20" t="s">
        <v>3089</v>
      </c>
    </row>
    <row r="1113" spans="1:3" x14ac:dyDescent="0.25">
      <c r="A1113" s="20" t="s">
        <v>3090</v>
      </c>
      <c r="C1113" s="20" t="s">
        <v>3090</v>
      </c>
    </row>
    <row r="1114" spans="1:3" x14ac:dyDescent="0.25">
      <c r="A1114" s="20" t="s">
        <v>3091</v>
      </c>
      <c r="C1114" s="20" t="s">
        <v>3091</v>
      </c>
    </row>
    <row r="1115" spans="1:3" x14ac:dyDescent="0.25">
      <c r="A1115" s="20" t="s">
        <v>3092</v>
      </c>
      <c r="C1115" s="20" t="s">
        <v>3092</v>
      </c>
    </row>
    <row r="1116" spans="1:3" x14ac:dyDescent="0.25">
      <c r="A1116" s="20" t="s">
        <v>3093</v>
      </c>
      <c r="C1116" s="20" t="s">
        <v>3093</v>
      </c>
    </row>
    <row r="1117" spans="1:3" x14ac:dyDescent="0.25">
      <c r="A1117" s="20" t="s">
        <v>3094</v>
      </c>
      <c r="C1117" s="20" t="s">
        <v>3094</v>
      </c>
    </row>
    <row r="1118" spans="1:3" x14ac:dyDescent="0.25">
      <c r="A1118" s="20" t="s">
        <v>3095</v>
      </c>
      <c r="C1118" s="20" t="s">
        <v>3095</v>
      </c>
    </row>
    <row r="1119" spans="1:3" x14ac:dyDescent="0.25">
      <c r="A1119" s="20" t="s">
        <v>3096</v>
      </c>
      <c r="C1119" s="20" t="s">
        <v>3096</v>
      </c>
    </row>
    <row r="1120" spans="1:3" x14ac:dyDescent="0.25">
      <c r="A1120" s="20" t="s">
        <v>3097</v>
      </c>
      <c r="C1120" s="20" t="s">
        <v>3097</v>
      </c>
    </row>
    <row r="1121" spans="1:3" x14ac:dyDescent="0.25">
      <c r="A1121" s="20" t="s">
        <v>3098</v>
      </c>
      <c r="C1121" s="20" t="s">
        <v>3098</v>
      </c>
    </row>
    <row r="1122" spans="1:3" x14ac:dyDescent="0.25">
      <c r="A1122" s="20" t="s">
        <v>3099</v>
      </c>
      <c r="C1122" s="20" t="s">
        <v>3099</v>
      </c>
    </row>
    <row r="1123" spans="1:3" x14ac:dyDescent="0.25">
      <c r="A1123" s="20" t="s">
        <v>3100</v>
      </c>
      <c r="C1123" s="20" t="s">
        <v>3100</v>
      </c>
    </row>
    <row r="1124" spans="1:3" x14ac:dyDescent="0.25">
      <c r="A1124" s="20" t="s">
        <v>2811</v>
      </c>
      <c r="C1124" s="20" t="s">
        <v>2811</v>
      </c>
    </row>
    <row r="1125" spans="1:3" x14ac:dyDescent="0.25">
      <c r="A1125" s="20" t="s">
        <v>3101</v>
      </c>
      <c r="C1125" s="20" t="s">
        <v>3101</v>
      </c>
    </row>
    <row r="1126" spans="1:3" x14ac:dyDescent="0.25">
      <c r="A1126" s="20" t="s">
        <v>3102</v>
      </c>
      <c r="C1126" s="20" t="s">
        <v>3102</v>
      </c>
    </row>
    <row r="1127" spans="1:3" x14ac:dyDescent="0.25">
      <c r="A1127" s="20" t="s">
        <v>3103</v>
      </c>
      <c r="C1127" s="20" t="s">
        <v>3103</v>
      </c>
    </row>
    <row r="1128" spans="1:3" x14ac:dyDescent="0.25">
      <c r="A1128" s="20" t="s">
        <v>3104</v>
      </c>
      <c r="C1128" s="20" t="s">
        <v>3104</v>
      </c>
    </row>
    <row r="1129" spans="1:3" x14ac:dyDescent="0.25">
      <c r="A1129" s="20" t="s">
        <v>3105</v>
      </c>
      <c r="C1129" s="20" t="s">
        <v>3105</v>
      </c>
    </row>
    <row r="1130" spans="1:3" x14ac:dyDescent="0.25">
      <c r="A1130" s="20" t="s">
        <v>3106</v>
      </c>
      <c r="C1130" s="20" t="s">
        <v>3106</v>
      </c>
    </row>
    <row r="1131" spans="1:3" x14ac:dyDescent="0.25">
      <c r="A1131" s="20" t="s">
        <v>3107</v>
      </c>
      <c r="C1131" s="20" t="s">
        <v>3107</v>
      </c>
    </row>
    <row r="1132" spans="1:3" x14ac:dyDescent="0.25">
      <c r="A1132" s="20" t="s">
        <v>2682</v>
      </c>
      <c r="C1132" s="20" t="s">
        <v>2682</v>
      </c>
    </row>
    <row r="1133" spans="1:3" x14ac:dyDescent="0.25">
      <c r="A1133" s="20" t="s">
        <v>2683</v>
      </c>
      <c r="C1133" s="20" t="s">
        <v>2683</v>
      </c>
    </row>
    <row r="1134" spans="1:3" x14ac:dyDescent="0.25">
      <c r="A1134" s="20" t="s">
        <v>3108</v>
      </c>
      <c r="C1134" s="20" t="s">
        <v>3108</v>
      </c>
    </row>
    <row r="1135" spans="1:3" x14ac:dyDescent="0.25">
      <c r="A1135" s="20" t="s">
        <v>3109</v>
      </c>
      <c r="C1135" s="20" t="s">
        <v>3109</v>
      </c>
    </row>
    <row r="1136" spans="1:3" x14ac:dyDescent="0.25">
      <c r="A1136" s="20" t="s">
        <v>3110</v>
      </c>
      <c r="C1136" s="20" t="s">
        <v>3110</v>
      </c>
    </row>
    <row r="1137" spans="1:3" x14ac:dyDescent="0.25">
      <c r="A1137" s="20" t="s">
        <v>3111</v>
      </c>
      <c r="C1137" s="20" t="s">
        <v>3111</v>
      </c>
    </row>
    <row r="1138" spans="1:3" x14ac:dyDescent="0.25">
      <c r="A1138" s="20" t="s">
        <v>3112</v>
      </c>
      <c r="C1138" s="20" t="s">
        <v>3112</v>
      </c>
    </row>
    <row r="1139" spans="1:3" x14ac:dyDescent="0.25">
      <c r="A1139" s="20" t="s">
        <v>3113</v>
      </c>
      <c r="C1139" s="20" t="s">
        <v>3113</v>
      </c>
    </row>
    <row r="1140" spans="1:3" x14ac:dyDescent="0.25">
      <c r="A1140" s="20" t="s">
        <v>2683</v>
      </c>
      <c r="C1140" s="20" t="s">
        <v>2683</v>
      </c>
    </row>
    <row r="1141" spans="1:3" x14ac:dyDescent="0.25">
      <c r="A1141" s="20" t="s">
        <v>2573</v>
      </c>
      <c r="C1141" s="20" t="s">
        <v>2573</v>
      </c>
    </row>
    <row r="1142" spans="1:3" x14ac:dyDescent="0.25">
      <c r="A1142" s="20" t="s">
        <v>3114</v>
      </c>
      <c r="C1142" s="20" t="s">
        <v>3114</v>
      </c>
    </row>
    <row r="1143" spans="1:3" x14ac:dyDescent="0.25">
      <c r="A1143" s="20" t="s">
        <v>3115</v>
      </c>
      <c r="C1143" s="20" t="s">
        <v>3115</v>
      </c>
    </row>
    <row r="1144" spans="1:3" x14ac:dyDescent="0.25">
      <c r="A1144" s="20" t="s">
        <v>3116</v>
      </c>
      <c r="C1144" s="20" t="s">
        <v>3116</v>
      </c>
    </row>
    <row r="1145" spans="1:3" x14ac:dyDescent="0.25">
      <c r="A1145" s="20" t="s">
        <v>3117</v>
      </c>
      <c r="C1145" s="20" t="s">
        <v>3117</v>
      </c>
    </row>
    <row r="1146" spans="1:3" x14ac:dyDescent="0.25">
      <c r="A1146" s="20" t="s">
        <v>3118</v>
      </c>
      <c r="C1146" s="20" t="s">
        <v>3118</v>
      </c>
    </row>
    <row r="1147" spans="1:3" x14ac:dyDescent="0.25">
      <c r="A1147" s="20" t="s">
        <v>3119</v>
      </c>
      <c r="C1147" s="20" t="s">
        <v>3119</v>
      </c>
    </row>
    <row r="1148" spans="1:3" x14ac:dyDescent="0.25">
      <c r="A1148" s="20" t="s">
        <v>2517</v>
      </c>
      <c r="C1148" s="20" t="s">
        <v>2517</v>
      </c>
    </row>
    <row r="1149" spans="1:3" x14ac:dyDescent="0.25">
      <c r="A1149" s="20" t="s">
        <v>2518</v>
      </c>
      <c r="C1149" s="20" t="s">
        <v>2518</v>
      </c>
    </row>
    <row r="1150" spans="1:3" x14ac:dyDescent="0.25">
      <c r="A1150" s="20" t="s">
        <v>3120</v>
      </c>
      <c r="C1150" s="20" t="s">
        <v>3120</v>
      </c>
    </row>
    <row r="1151" spans="1:3" x14ac:dyDescent="0.25">
      <c r="A1151" s="20" t="s">
        <v>3120</v>
      </c>
      <c r="C1151" s="20" t="s">
        <v>3120</v>
      </c>
    </row>
    <row r="1152" spans="1:3" x14ac:dyDescent="0.25">
      <c r="A1152" s="20" t="s">
        <v>3121</v>
      </c>
      <c r="C1152" s="20" t="s">
        <v>3121</v>
      </c>
    </row>
    <row r="1153" spans="1:3" x14ac:dyDescent="0.25">
      <c r="A1153" s="20" t="s">
        <v>3122</v>
      </c>
      <c r="C1153" s="20" t="s">
        <v>3122</v>
      </c>
    </row>
    <row r="1154" spans="1:3" x14ac:dyDescent="0.25">
      <c r="A1154" s="20" t="s">
        <v>2516</v>
      </c>
      <c r="C1154" s="20" t="s">
        <v>2516</v>
      </c>
    </row>
    <row r="1155" spans="1:3" x14ac:dyDescent="0.25">
      <c r="A1155" s="20" t="s">
        <v>2699</v>
      </c>
      <c r="C1155" s="20" t="s">
        <v>2699</v>
      </c>
    </row>
    <row r="1156" spans="1:3" x14ac:dyDescent="0.25">
      <c r="A1156" s="20" t="s">
        <v>3123</v>
      </c>
      <c r="C1156" s="20" t="s">
        <v>3123</v>
      </c>
    </row>
    <row r="1157" spans="1:3" x14ac:dyDescent="0.25">
      <c r="A1157" s="20" t="s">
        <v>3124</v>
      </c>
      <c r="C1157" s="20" t="s">
        <v>3124</v>
      </c>
    </row>
    <row r="1158" spans="1:3" x14ac:dyDescent="0.25">
      <c r="A1158" s="20" t="s">
        <v>2600</v>
      </c>
      <c r="C1158" s="20" t="s">
        <v>2600</v>
      </c>
    </row>
    <row r="1159" spans="1:3" x14ac:dyDescent="0.25">
      <c r="A1159" s="20" t="s">
        <v>3125</v>
      </c>
      <c r="C1159" s="20" t="s">
        <v>3125</v>
      </c>
    </row>
    <row r="1160" spans="1:3" x14ac:dyDescent="0.25">
      <c r="A1160" s="20" t="s">
        <v>2610</v>
      </c>
      <c r="C1160" s="20" t="s">
        <v>2610</v>
      </c>
    </row>
    <row r="1161" spans="1:3" x14ac:dyDescent="0.25">
      <c r="A1161" s="20" t="s">
        <v>3126</v>
      </c>
      <c r="C1161" s="20" t="s">
        <v>3126</v>
      </c>
    </row>
    <row r="1162" spans="1:3" x14ac:dyDescent="0.25">
      <c r="A1162" s="20" t="s">
        <v>2473</v>
      </c>
      <c r="C1162" s="20" t="s">
        <v>2473</v>
      </c>
    </row>
    <row r="1163" spans="1:3" x14ac:dyDescent="0.25">
      <c r="A1163" s="20" t="s">
        <v>3127</v>
      </c>
      <c r="C1163" s="20" t="s">
        <v>3127</v>
      </c>
    </row>
    <row r="1164" spans="1:3" x14ac:dyDescent="0.25">
      <c r="A1164" s="20" t="s">
        <v>2544</v>
      </c>
      <c r="C1164" s="20" t="s">
        <v>2544</v>
      </c>
    </row>
    <row r="1165" spans="1:3" x14ac:dyDescent="0.25">
      <c r="A1165" s="20" t="s">
        <v>2544</v>
      </c>
      <c r="C1165" s="20" t="s">
        <v>2544</v>
      </c>
    </row>
    <row r="1166" spans="1:3" x14ac:dyDescent="0.25">
      <c r="A1166" s="20" t="s">
        <v>2548</v>
      </c>
      <c r="C1166" s="20" t="s">
        <v>2548</v>
      </c>
    </row>
    <row r="1167" spans="1:3" x14ac:dyDescent="0.25">
      <c r="A1167" s="20" t="s">
        <v>2757</v>
      </c>
      <c r="C1167" s="20" t="s">
        <v>2757</v>
      </c>
    </row>
    <row r="1168" spans="1:3" x14ac:dyDescent="0.25">
      <c r="A1168" s="20" t="s">
        <v>3128</v>
      </c>
      <c r="C1168" s="20" t="s">
        <v>3128</v>
      </c>
    </row>
    <row r="1169" spans="1:3" x14ac:dyDescent="0.25">
      <c r="A1169" s="20" t="s">
        <v>2544</v>
      </c>
      <c r="C1169" s="20" t="s">
        <v>2544</v>
      </c>
    </row>
    <row r="1170" spans="1:3" x14ac:dyDescent="0.25">
      <c r="A1170" s="20" t="s">
        <v>2757</v>
      </c>
      <c r="C1170" s="20" t="s">
        <v>2757</v>
      </c>
    </row>
    <row r="1171" spans="1:3" x14ac:dyDescent="0.25">
      <c r="A1171" s="20" t="s">
        <v>3129</v>
      </c>
      <c r="C1171" s="20" t="s">
        <v>3129</v>
      </c>
    </row>
    <row r="1172" spans="1:3" x14ac:dyDescent="0.25">
      <c r="A1172" s="20" t="s">
        <v>3130</v>
      </c>
      <c r="C1172" s="20" t="s">
        <v>3130</v>
      </c>
    </row>
    <row r="1173" spans="1:3" x14ac:dyDescent="0.25">
      <c r="A1173" s="20" t="s">
        <v>3131</v>
      </c>
      <c r="C1173" s="20" t="s">
        <v>3131</v>
      </c>
    </row>
    <row r="1174" spans="1:3" x14ac:dyDescent="0.25">
      <c r="A1174" s="20" t="s">
        <v>2719</v>
      </c>
      <c r="C1174" s="20" t="s">
        <v>2719</v>
      </c>
    </row>
    <row r="1175" spans="1:3" x14ac:dyDescent="0.25">
      <c r="A1175" s="20" t="s">
        <v>3132</v>
      </c>
      <c r="C1175" s="20" t="s">
        <v>3132</v>
      </c>
    </row>
    <row r="1176" spans="1:3" x14ac:dyDescent="0.25">
      <c r="A1176" s="20" t="s">
        <v>3133</v>
      </c>
      <c r="C1176" s="20" t="s">
        <v>3133</v>
      </c>
    </row>
    <row r="1177" spans="1:3" x14ac:dyDescent="0.25">
      <c r="A1177" s="20" t="s">
        <v>3134</v>
      </c>
      <c r="C1177" s="20" t="s">
        <v>3134</v>
      </c>
    </row>
    <row r="1178" spans="1:3" x14ac:dyDescent="0.25">
      <c r="A1178" s="20" t="s">
        <v>3135</v>
      </c>
      <c r="C1178" s="20" t="s">
        <v>3135</v>
      </c>
    </row>
    <row r="1179" spans="1:3" x14ac:dyDescent="0.25">
      <c r="A1179" s="20" t="s">
        <v>3136</v>
      </c>
      <c r="C1179" s="20" t="s">
        <v>3136</v>
      </c>
    </row>
    <row r="1180" spans="1:3" x14ac:dyDescent="0.25">
      <c r="A1180" s="20" t="s">
        <v>3137</v>
      </c>
      <c r="C1180" s="20" t="s">
        <v>3137</v>
      </c>
    </row>
    <row r="1181" spans="1:3" x14ac:dyDescent="0.25">
      <c r="A1181" s="20" t="s">
        <v>3138</v>
      </c>
      <c r="C1181" s="20" t="s">
        <v>3138</v>
      </c>
    </row>
    <row r="1182" spans="1:3" x14ac:dyDescent="0.25">
      <c r="A1182" s="20" t="s">
        <v>3139</v>
      </c>
      <c r="C1182" s="20" t="s">
        <v>3139</v>
      </c>
    </row>
    <row r="1183" spans="1:3" x14ac:dyDescent="0.25">
      <c r="A1183" s="20" t="s">
        <v>3140</v>
      </c>
      <c r="C1183" s="20" t="s">
        <v>3140</v>
      </c>
    </row>
    <row r="1184" spans="1:3" x14ac:dyDescent="0.25">
      <c r="A1184" s="20" t="s">
        <v>3141</v>
      </c>
      <c r="C1184" s="20" t="s">
        <v>3141</v>
      </c>
    </row>
    <row r="1185" spans="1:3" x14ac:dyDescent="0.25">
      <c r="A1185" s="20" t="s">
        <v>3142</v>
      </c>
      <c r="C1185" s="20" t="s">
        <v>3142</v>
      </c>
    </row>
    <row r="1186" spans="1:3" x14ac:dyDescent="0.25">
      <c r="A1186" s="20" t="s">
        <v>3143</v>
      </c>
      <c r="C1186" s="20" t="s">
        <v>3143</v>
      </c>
    </row>
    <row r="1187" spans="1:3" x14ac:dyDescent="0.25">
      <c r="A1187" s="20" t="s">
        <v>3099</v>
      </c>
      <c r="C1187" s="20" t="s">
        <v>3099</v>
      </c>
    </row>
    <row r="1188" spans="1:3" x14ac:dyDescent="0.25">
      <c r="A1188" s="20" t="s">
        <v>3144</v>
      </c>
      <c r="C1188" s="20" t="s">
        <v>3144</v>
      </c>
    </row>
    <row r="1189" spans="1:3" x14ac:dyDescent="0.25">
      <c r="A1189" s="20" t="s">
        <v>3145</v>
      </c>
      <c r="C1189" s="20" t="s">
        <v>3145</v>
      </c>
    </row>
    <row r="1190" spans="1:3" x14ac:dyDescent="0.25">
      <c r="A1190" s="20" t="s">
        <v>3146</v>
      </c>
      <c r="C1190" s="20" t="s">
        <v>3146</v>
      </c>
    </row>
    <row r="1191" spans="1:3" x14ac:dyDescent="0.25">
      <c r="A1191" s="20" t="s">
        <v>3147</v>
      </c>
      <c r="C1191" s="20" t="s">
        <v>3147</v>
      </c>
    </row>
    <row r="1192" spans="1:3" x14ac:dyDescent="0.25">
      <c r="A1192" s="20" t="s">
        <v>3148</v>
      </c>
      <c r="C1192" s="20" t="s">
        <v>3148</v>
      </c>
    </row>
    <row r="1193" spans="1:3" x14ac:dyDescent="0.25">
      <c r="A1193" s="20" t="s">
        <v>2572</v>
      </c>
      <c r="C1193" s="20" t="s">
        <v>2572</v>
      </c>
    </row>
    <row r="1194" spans="1:3" x14ac:dyDescent="0.25">
      <c r="A1194" s="20" t="s">
        <v>3149</v>
      </c>
      <c r="C1194" s="20" t="s">
        <v>3149</v>
      </c>
    </row>
    <row r="1195" spans="1:3" x14ac:dyDescent="0.25">
      <c r="A1195" s="20" t="s">
        <v>3150</v>
      </c>
      <c r="C1195" s="20" t="s">
        <v>3150</v>
      </c>
    </row>
    <row r="1196" spans="1:3" x14ac:dyDescent="0.25">
      <c r="A1196" s="20" t="s">
        <v>3151</v>
      </c>
      <c r="C1196" s="20" t="s">
        <v>3151</v>
      </c>
    </row>
    <row r="1197" spans="1:3" x14ac:dyDescent="0.25">
      <c r="A1197" s="20" t="s">
        <v>3152</v>
      </c>
      <c r="C1197" s="20" t="s">
        <v>3152</v>
      </c>
    </row>
    <row r="1198" spans="1:3" x14ac:dyDescent="0.25">
      <c r="A1198" s="20" t="s">
        <v>2641</v>
      </c>
      <c r="C1198" s="20" t="s">
        <v>2641</v>
      </c>
    </row>
    <row r="1199" spans="1:3" x14ac:dyDescent="0.25">
      <c r="A1199" s="20" t="s">
        <v>3153</v>
      </c>
      <c r="C1199" s="20" t="s">
        <v>3153</v>
      </c>
    </row>
    <row r="1200" spans="1:3" x14ac:dyDescent="0.25">
      <c r="A1200" s="20" t="s">
        <v>3154</v>
      </c>
      <c r="C1200" s="20" t="s">
        <v>3154</v>
      </c>
    </row>
    <row r="1201" spans="1:3" x14ac:dyDescent="0.25">
      <c r="A1201" s="20" t="s">
        <v>1528</v>
      </c>
      <c r="C1201" s="20" t="s">
        <v>1528</v>
      </c>
    </row>
    <row r="1202" spans="1:3" x14ac:dyDescent="0.25">
      <c r="A1202" s="20" t="s">
        <v>2729</v>
      </c>
      <c r="C1202" s="20" t="s">
        <v>2729</v>
      </c>
    </row>
    <row r="1203" spans="1:3" x14ac:dyDescent="0.25">
      <c r="A1203" s="20" t="s">
        <v>3155</v>
      </c>
      <c r="C1203" s="20" t="s">
        <v>3155</v>
      </c>
    </row>
    <row r="1204" spans="1:3" x14ac:dyDescent="0.25">
      <c r="A1204" s="20" t="s">
        <v>3156</v>
      </c>
      <c r="C1204" s="20" t="s">
        <v>3156</v>
      </c>
    </row>
    <row r="1205" spans="1:3" x14ac:dyDescent="0.25">
      <c r="A1205" s="20" t="s">
        <v>3157</v>
      </c>
      <c r="C1205" s="20" t="s">
        <v>3157</v>
      </c>
    </row>
    <row r="1206" spans="1:3" x14ac:dyDescent="0.25">
      <c r="A1206" s="20" t="s">
        <v>3158</v>
      </c>
      <c r="C1206" s="20" t="s">
        <v>3158</v>
      </c>
    </row>
    <row r="1207" spans="1:3" x14ac:dyDescent="0.25">
      <c r="A1207" s="20" t="s">
        <v>3159</v>
      </c>
      <c r="C1207" s="20" t="s">
        <v>3159</v>
      </c>
    </row>
    <row r="1208" spans="1:3" x14ac:dyDescent="0.25">
      <c r="A1208" s="20" t="s">
        <v>3160</v>
      </c>
      <c r="C1208" s="20" t="s">
        <v>3160</v>
      </c>
    </row>
    <row r="1209" spans="1:3" x14ac:dyDescent="0.25">
      <c r="A1209" s="20" t="s">
        <v>2571</v>
      </c>
      <c r="C1209" s="20" t="s">
        <v>2571</v>
      </c>
    </row>
    <row r="1210" spans="1:3" x14ac:dyDescent="0.25">
      <c r="A1210" s="20" t="s">
        <v>3161</v>
      </c>
      <c r="C1210" s="20" t="s">
        <v>3161</v>
      </c>
    </row>
    <row r="1211" spans="1:3" x14ac:dyDescent="0.25">
      <c r="A1211" s="20" t="s">
        <v>3162</v>
      </c>
      <c r="C1211" s="20" t="s">
        <v>3162</v>
      </c>
    </row>
    <row r="1212" spans="1:3" x14ac:dyDescent="0.25">
      <c r="A1212" s="20" t="s">
        <v>3118</v>
      </c>
      <c r="C1212" s="20" t="s">
        <v>3118</v>
      </c>
    </row>
    <row r="1213" spans="1:3" x14ac:dyDescent="0.25">
      <c r="A1213" s="20" t="s">
        <v>1440</v>
      </c>
      <c r="C1213" s="20" t="s">
        <v>1440</v>
      </c>
    </row>
    <row r="1214" spans="1:3" x14ac:dyDescent="0.25">
      <c r="A1214" s="20" t="s">
        <v>3163</v>
      </c>
      <c r="C1214" s="20" t="s">
        <v>3163</v>
      </c>
    </row>
    <row r="1215" spans="1:3" x14ac:dyDescent="0.25">
      <c r="A1215" s="20" t="s">
        <v>3164</v>
      </c>
      <c r="C1215" s="20" t="s">
        <v>3164</v>
      </c>
    </row>
    <row r="1216" spans="1:3" x14ac:dyDescent="0.25">
      <c r="A1216" s="20" t="s">
        <v>3165</v>
      </c>
      <c r="C1216" s="20" t="s">
        <v>3165</v>
      </c>
    </row>
    <row r="1217" spans="1:3" x14ac:dyDescent="0.25">
      <c r="A1217" s="20" t="s">
        <v>2646</v>
      </c>
      <c r="C1217" s="20" t="s">
        <v>2646</v>
      </c>
    </row>
    <row r="1218" spans="1:3" x14ac:dyDescent="0.25">
      <c r="A1218" s="20" t="s">
        <v>3166</v>
      </c>
      <c r="C1218" s="20" t="s">
        <v>3166</v>
      </c>
    </row>
    <row r="1219" spans="1:3" x14ac:dyDescent="0.25">
      <c r="A1219" s="20" t="s">
        <v>3165</v>
      </c>
      <c r="C1219" s="20" t="s">
        <v>3165</v>
      </c>
    </row>
    <row r="1220" spans="1:3" x14ac:dyDescent="0.25">
      <c r="A1220" s="20" t="s">
        <v>3165</v>
      </c>
      <c r="C1220" s="20" t="s">
        <v>3165</v>
      </c>
    </row>
    <row r="1221" spans="1:3" x14ac:dyDescent="0.25">
      <c r="A1221" s="20" t="s">
        <v>2517</v>
      </c>
      <c r="C1221" s="20" t="s">
        <v>2517</v>
      </c>
    </row>
    <row r="1222" spans="1:3" x14ac:dyDescent="0.25">
      <c r="A1222" s="20" t="s">
        <v>1527</v>
      </c>
      <c r="C1222" s="20" t="s">
        <v>1527</v>
      </c>
    </row>
    <row r="1223" spans="1:3" x14ac:dyDescent="0.25">
      <c r="A1223" s="20" t="s">
        <v>2648</v>
      </c>
      <c r="C1223" s="20" t="s">
        <v>2648</v>
      </c>
    </row>
    <row r="1224" spans="1:3" x14ac:dyDescent="0.25">
      <c r="A1224" s="20" t="s">
        <v>2516</v>
      </c>
      <c r="C1224" s="20" t="s">
        <v>2516</v>
      </c>
    </row>
    <row r="1225" spans="1:3" x14ac:dyDescent="0.25">
      <c r="A1225" s="20" t="s">
        <v>3167</v>
      </c>
      <c r="C1225" s="20" t="s">
        <v>3167</v>
      </c>
    </row>
    <row r="1226" spans="1:3" x14ac:dyDescent="0.25">
      <c r="A1226" s="20" t="s">
        <v>2754</v>
      </c>
      <c r="C1226" s="20" t="s">
        <v>2754</v>
      </c>
    </row>
    <row r="1227" spans="1:3" x14ac:dyDescent="0.25">
      <c r="A1227" s="20" t="s">
        <v>3168</v>
      </c>
      <c r="C1227" s="20" t="s">
        <v>3168</v>
      </c>
    </row>
    <row r="1228" spans="1:3" x14ac:dyDescent="0.25">
      <c r="A1228" s="20" t="s">
        <v>3169</v>
      </c>
      <c r="C1228" s="20" t="s">
        <v>3169</v>
      </c>
    </row>
    <row r="1229" spans="1:3" x14ac:dyDescent="0.25">
      <c r="A1229" s="20" t="s">
        <v>2460</v>
      </c>
      <c r="C1229" s="20" t="s">
        <v>2460</v>
      </c>
    </row>
    <row r="1230" spans="1:3" x14ac:dyDescent="0.25">
      <c r="A1230" s="20" t="s">
        <v>2473</v>
      </c>
      <c r="C1230" s="20" t="s">
        <v>2473</v>
      </c>
    </row>
    <row r="1231" spans="1:3" x14ac:dyDescent="0.25">
      <c r="A1231" s="20" t="s">
        <v>2757</v>
      </c>
      <c r="C1231" s="20" t="s">
        <v>2757</v>
      </c>
    </row>
    <row r="1232" spans="1:3" x14ac:dyDescent="0.25">
      <c r="A1232" s="20" t="s">
        <v>3530</v>
      </c>
      <c r="C1232" s="20" t="s">
        <v>3530</v>
      </c>
    </row>
    <row r="1233" spans="1:3" x14ac:dyDescent="0.25">
      <c r="A1233" s="20" t="s">
        <v>3170</v>
      </c>
      <c r="C1233" s="20" t="s">
        <v>3170</v>
      </c>
    </row>
    <row r="1234" spans="1:3" x14ac:dyDescent="0.25">
      <c r="A1234" s="20" t="s">
        <v>3171</v>
      </c>
      <c r="C1234" s="20" t="s">
        <v>3171</v>
      </c>
    </row>
    <row r="1235" spans="1:3" x14ac:dyDescent="0.25">
      <c r="A1235" s="20" t="s">
        <v>2759</v>
      </c>
      <c r="C1235" s="20" t="s">
        <v>2759</v>
      </c>
    </row>
    <row r="1236" spans="1:3" x14ac:dyDescent="0.25">
      <c r="A1236" s="20" t="s">
        <v>3172</v>
      </c>
      <c r="C1236" s="20" t="s">
        <v>3172</v>
      </c>
    </row>
    <row r="1237" spans="1:3" x14ac:dyDescent="0.25">
      <c r="A1237" s="20" t="s">
        <v>3173</v>
      </c>
      <c r="C1237" s="20" t="s">
        <v>3173</v>
      </c>
    </row>
    <row r="1238" spans="1:3" x14ac:dyDescent="0.25">
      <c r="A1238" s="20" t="s">
        <v>2600</v>
      </c>
      <c r="C1238" s="20" t="s">
        <v>2600</v>
      </c>
    </row>
    <row r="1239" spans="1:3" x14ac:dyDescent="0.25">
      <c r="A1239" s="20" t="s">
        <v>2473</v>
      </c>
      <c r="C1239" s="20" t="s">
        <v>2473</v>
      </c>
    </row>
    <row r="1240" spans="1:3" x14ac:dyDescent="0.25">
      <c r="A1240" s="20" t="s">
        <v>2473</v>
      </c>
      <c r="C1240" s="20" t="s">
        <v>2473</v>
      </c>
    </row>
    <row r="1241" spans="1:3" x14ac:dyDescent="0.25">
      <c r="A1241" s="20" t="s">
        <v>3174</v>
      </c>
      <c r="C1241" s="20" t="s">
        <v>3174</v>
      </c>
    </row>
    <row r="1242" spans="1:3" x14ac:dyDescent="0.25">
      <c r="A1242" s="20" t="s">
        <v>2761</v>
      </c>
      <c r="C1242" s="20" t="s">
        <v>2761</v>
      </c>
    </row>
    <row r="1243" spans="1:3" x14ac:dyDescent="0.25">
      <c r="A1243" s="20" t="s">
        <v>3175</v>
      </c>
      <c r="C1243" s="20" t="s">
        <v>3175</v>
      </c>
    </row>
    <row r="1244" spans="1:3" x14ac:dyDescent="0.25">
      <c r="A1244" s="20" t="s">
        <v>3176</v>
      </c>
      <c r="C1244" s="20" t="s">
        <v>3176</v>
      </c>
    </row>
    <row r="1245" spans="1:3" x14ac:dyDescent="0.25">
      <c r="A1245" s="20" t="s">
        <v>3177</v>
      </c>
      <c r="C1245" s="20" t="s">
        <v>3177</v>
      </c>
    </row>
    <row r="1246" spans="1:3" x14ac:dyDescent="0.25">
      <c r="A1246" s="20" t="s">
        <v>3178</v>
      </c>
      <c r="C1246" s="20" t="s">
        <v>3178</v>
      </c>
    </row>
    <row r="1247" spans="1:3" x14ac:dyDescent="0.25">
      <c r="A1247" s="20" t="s">
        <v>2763</v>
      </c>
      <c r="C1247" s="20" t="s">
        <v>2763</v>
      </c>
    </row>
    <row r="1248" spans="1:3" x14ac:dyDescent="0.25">
      <c r="A1248" s="20" t="s">
        <v>3179</v>
      </c>
      <c r="C1248" s="20" t="s">
        <v>3179</v>
      </c>
    </row>
    <row r="1249" spans="1:3" x14ac:dyDescent="0.25">
      <c r="A1249" s="20" t="s">
        <v>3180</v>
      </c>
      <c r="C1249" s="20" t="s">
        <v>3180</v>
      </c>
    </row>
    <row r="1250" spans="1:3" x14ac:dyDescent="0.25">
      <c r="A1250" s="20" t="s">
        <v>3181</v>
      </c>
      <c r="C1250" s="20" t="s">
        <v>3181</v>
      </c>
    </row>
    <row r="1251" spans="1:3" x14ac:dyDescent="0.25">
      <c r="A1251" s="20" t="s">
        <v>3182</v>
      </c>
      <c r="C1251" s="20" t="s">
        <v>3182</v>
      </c>
    </row>
    <row r="1252" spans="1:3" x14ac:dyDescent="0.25">
      <c r="A1252" s="20" t="s">
        <v>3183</v>
      </c>
      <c r="C1252" s="20" t="s">
        <v>3183</v>
      </c>
    </row>
    <row r="1253" spans="1:3" x14ac:dyDescent="0.25">
      <c r="A1253" s="20" t="s">
        <v>3184</v>
      </c>
      <c r="C1253" s="20" t="s">
        <v>3184</v>
      </c>
    </row>
    <row r="1254" spans="1:3" x14ac:dyDescent="0.25">
      <c r="A1254" s="20" t="s">
        <v>3185</v>
      </c>
      <c r="C1254" s="20" t="s">
        <v>3185</v>
      </c>
    </row>
    <row r="1255" spans="1:3" x14ac:dyDescent="0.25">
      <c r="A1255" s="61" t="s">
        <v>3539</v>
      </c>
      <c r="C1255" s="61" t="s">
        <v>3539</v>
      </c>
    </row>
    <row r="1256" spans="1:3" x14ac:dyDescent="0.25">
      <c r="A1256" s="61" t="s">
        <v>3537</v>
      </c>
      <c r="C1256" s="61" t="s">
        <v>3537</v>
      </c>
    </row>
    <row r="1257" spans="1:3" x14ac:dyDescent="0.25">
      <c r="A1257" s="20" t="s">
        <v>3187</v>
      </c>
      <c r="C1257" s="20" t="s">
        <v>3187</v>
      </c>
    </row>
    <row r="1258" spans="1:3" x14ac:dyDescent="0.25">
      <c r="A1258" s="20" t="s">
        <v>3188</v>
      </c>
      <c r="C1258" s="20" t="s">
        <v>3188</v>
      </c>
    </row>
    <row r="1259" spans="1:3" x14ac:dyDescent="0.25">
      <c r="A1259" s="20" t="s">
        <v>3189</v>
      </c>
      <c r="C1259" s="20" t="s">
        <v>3189</v>
      </c>
    </row>
    <row r="1260" spans="1:3" x14ac:dyDescent="0.25">
      <c r="A1260" s="20" t="s">
        <v>3190</v>
      </c>
      <c r="C1260" s="20" t="s">
        <v>3190</v>
      </c>
    </row>
    <row r="1261" spans="1:3" x14ac:dyDescent="0.25">
      <c r="A1261" s="20" t="s">
        <v>3191</v>
      </c>
      <c r="C1261" s="20" t="s">
        <v>3191</v>
      </c>
    </row>
    <row r="1262" spans="1:3" x14ac:dyDescent="0.25">
      <c r="A1262" s="20" t="s">
        <v>3192</v>
      </c>
      <c r="C1262" s="20" t="s">
        <v>3192</v>
      </c>
    </row>
    <row r="1263" spans="1:3" x14ac:dyDescent="0.25">
      <c r="A1263" s="20" t="s">
        <v>2771</v>
      </c>
      <c r="C1263" s="20" t="s">
        <v>2771</v>
      </c>
    </row>
    <row r="1264" spans="1:3" x14ac:dyDescent="0.25">
      <c r="A1264" s="20" t="s">
        <v>3193</v>
      </c>
      <c r="C1264" s="20" t="s">
        <v>3193</v>
      </c>
    </row>
    <row r="1265" spans="1:3" x14ac:dyDescent="0.25">
      <c r="A1265" s="20" t="s">
        <v>3194</v>
      </c>
      <c r="C1265" s="20" t="s">
        <v>3194</v>
      </c>
    </row>
    <row r="1266" spans="1:3" x14ac:dyDescent="0.25">
      <c r="A1266" s="61" t="s">
        <v>3006</v>
      </c>
      <c r="C1266" s="61" t="s">
        <v>3006</v>
      </c>
    </row>
    <row r="1267" spans="1:3" x14ac:dyDescent="0.25">
      <c r="A1267" s="61" t="s">
        <v>3533</v>
      </c>
      <c r="C1267" s="61" t="s">
        <v>3533</v>
      </c>
    </row>
    <row r="1268" spans="1:3" x14ac:dyDescent="0.25">
      <c r="A1268" s="20" t="s">
        <v>2773</v>
      </c>
      <c r="C1268" s="20" t="s">
        <v>2773</v>
      </c>
    </row>
    <row r="1269" spans="1:3" x14ac:dyDescent="0.25">
      <c r="A1269" s="20" t="s">
        <v>3196</v>
      </c>
      <c r="C1269" s="20" t="s">
        <v>3196</v>
      </c>
    </row>
    <row r="1270" spans="1:3" x14ac:dyDescent="0.25">
      <c r="A1270" s="20" t="s">
        <v>2635</v>
      </c>
      <c r="C1270" s="20" t="s">
        <v>2635</v>
      </c>
    </row>
    <row r="1271" spans="1:3" x14ac:dyDescent="0.25">
      <c r="A1271" s="20" t="s">
        <v>3197</v>
      </c>
      <c r="C1271" s="20" t="s">
        <v>3197</v>
      </c>
    </row>
    <row r="1272" spans="1:3" x14ac:dyDescent="0.25">
      <c r="A1272" s="20" t="s">
        <v>3198</v>
      </c>
      <c r="C1272" s="20" t="s">
        <v>3198</v>
      </c>
    </row>
    <row r="1273" spans="1:3" x14ac:dyDescent="0.25">
      <c r="A1273" s="20" t="s">
        <v>3199</v>
      </c>
      <c r="C1273" s="20" t="s">
        <v>3199</v>
      </c>
    </row>
    <row r="1274" spans="1:3" x14ac:dyDescent="0.25">
      <c r="A1274" s="20" t="s">
        <v>2646</v>
      </c>
      <c r="C1274" s="20" t="s">
        <v>2646</v>
      </c>
    </row>
    <row r="1275" spans="1:3" x14ac:dyDescent="0.25">
      <c r="A1275" s="20" t="s">
        <v>812</v>
      </c>
      <c r="C1275" s="20" t="s">
        <v>812</v>
      </c>
    </row>
    <row r="1276" spans="1:3" x14ac:dyDescent="0.25">
      <c r="A1276" s="20" t="s">
        <v>3200</v>
      </c>
      <c r="C1276" s="20" t="s">
        <v>3200</v>
      </c>
    </row>
    <row r="1277" spans="1:3" x14ac:dyDescent="0.25">
      <c r="A1277" s="20" t="s">
        <v>3201</v>
      </c>
      <c r="C1277" s="20" t="s">
        <v>3201</v>
      </c>
    </row>
    <row r="1278" spans="1:3" x14ac:dyDescent="0.25">
      <c r="A1278" s="20" t="s">
        <v>3202</v>
      </c>
      <c r="C1278" s="20" t="s">
        <v>3202</v>
      </c>
    </row>
    <row r="1279" spans="1:3" x14ac:dyDescent="0.25">
      <c r="A1279" s="20" t="s">
        <v>3019</v>
      </c>
      <c r="C1279" s="20" t="s">
        <v>3019</v>
      </c>
    </row>
    <row r="1280" spans="1:3" x14ac:dyDescent="0.25">
      <c r="A1280" s="20" t="s">
        <v>3203</v>
      </c>
      <c r="C1280" s="20" t="s">
        <v>3203</v>
      </c>
    </row>
    <row r="1281" spans="1:3" x14ac:dyDescent="0.25">
      <c r="A1281" s="20" t="s">
        <v>1528</v>
      </c>
      <c r="C1281" s="20" t="s">
        <v>1528</v>
      </c>
    </row>
    <row r="1282" spans="1:3" x14ac:dyDescent="0.25">
      <c r="A1282" s="20" t="s">
        <v>3204</v>
      </c>
      <c r="C1282" s="20" t="s">
        <v>3204</v>
      </c>
    </row>
    <row r="1283" spans="1:3" x14ac:dyDescent="0.25">
      <c r="A1283" s="20" t="s">
        <v>3205</v>
      </c>
      <c r="C1283" s="20" t="s">
        <v>3205</v>
      </c>
    </row>
    <row r="1284" spans="1:3" x14ac:dyDescent="0.25">
      <c r="A1284" s="20" t="s">
        <v>2573</v>
      </c>
      <c r="C1284" s="20" t="s">
        <v>2573</v>
      </c>
    </row>
    <row r="1285" spans="1:3" x14ac:dyDescent="0.25">
      <c r="A1285" s="20" t="s">
        <v>3206</v>
      </c>
      <c r="C1285" s="20" t="s">
        <v>3206</v>
      </c>
    </row>
    <row r="1286" spans="1:3" x14ac:dyDescent="0.25">
      <c r="A1286" s="20" t="s">
        <v>3207</v>
      </c>
      <c r="C1286" s="20" t="s">
        <v>3207</v>
      </c>
    </row>
    <row r="1287" spans="1:3" x14ac:dyDescent="0.25">
      <c r="A1287" s="20" t="s">
        <v>3018</v>
      </c>
      <c r="C1287" s="20" t="s">
        <v>3018</v>
      </c>
    </row>
    <row r="1288" spans="1:3" x14ac:dyDescent="0.25">
      <c r="A1288" s="20" t="s">
        <v>1457</v>
      </c>
      <c r="C1288" s="20" t="s">
        <v>1457</v>
      </c>
    </row>
    <row r="1289" spans="1:3" x14ac:dyDescent="0.25">
      <c r="A1289" s="20" t="s">
        <v>3019</v>
      </c>
      <c r="C1289" s="20" t="s">
        <v>3019</v>
      </c>
    </row>
    <row r="1290" spans="1:3" x14ac:dyDescent="0.25">
      <c r="A1290" s="20" t="s">
        <v>2642</v>
      </c>
      <c r="C1290" s="20" t="s">
        <v>2642</v>
      </c>
    </row>
    <row r="1291" spans="1:3" x14ac:dyDescent="0.25">
      <c r="A1291" s="20" t="s">
        <v>3208</v>
      </c>
      <c r="C1291" s="20" t="s">
        <v>3208</v>
      </c>
    </row>
    <row r="1292" spans="1:3" x14ac:dyDescent="0.25">
      <c r="A1292" s="20" t="s">
        <v>2971</v>
      </c>
      <c r="C1292" s="20" t="s">
        <v>2971</v>
      </c>
    </row>
    <row r="1293" spans="1:3" x14ac:dyDescent="0.25">
      <c r="A1293" s="20" t="s">
        <v>3209</v>
      </c>
      <c r="C1293" s="20" t="s">
        <v>3209</v>
      </c>
    </row>
    <row r="1294" spans="1:3" x14ac:dyDescent="0.25">
      <c r="A1294" s="20" t="s">
        <v>3022</v>
      </c>
      <c r="C1294" s="20" t="s">
        <v>3022</v>
      </c>
    </row>
    <row r="1295" spans="1:3" x14ac:dyDescent="0.25">
      <c r="A1295" s="20" t="s">
        <v>3022</v>
      </c>
      <c r="C1295" s="20" t="s">
        <v>3022</v>
      </c>
    </row>
    <row r="1296" spans="1:3" x14ac:dyDescent="0.25">
      <c r="A1296" s="20" t="s">
        <v>2783</v>
      </c>
      <c r="C1296" s="20" t="s">
        <v>2783</v>
      </c>
    </row>
    <row r="1297" spans="1:3" x14ac:dyDescent="0.25">
      <c r="A1297" s="20" t="s">
        <v>2783</v>
      </c>
      <c r="C1297" s="20" t="s">
        <v>2783</v>
      </c>
    </row>
    <row r="1298" spans="1:3" x14ac:dyDescent="0.25">
      <c r="A1298" s="20" t="s">
        <v>3210</v>
      </c>
      <c r="C1298" s="20" t="s">
        <v>3210</v>
      </c>
    </row>
    <row r="1299" spans="1:3" x14ac:dyDescent="0.25">
      <c r="A1299" s="20" t="s">
        <v>2601</v>
      </c>
      <c r="C1299" s="20" t="s">
        <v>2601</v>
      </c>
    </row>
    <row r="1300" spans="1:3" x14ac:dyDescent="0.25">
      <c r="A1300" s="20" t="s">
        <v>2795</v>
      </c>
      <c r="C1300" s="20" t="s">
        <v>2795</v>
      </c>
    </row>
    <row r="1301" spans="1:3" x14ac:dyDescent="0.25">
      <c r="A1301" s="20" t="s">
        <v>3211</v>
      </c>
      <c r="C1301" s="20" t="s">
        <v>3211</v>
      </c>
    </row>
    <row r="1302" spans="1:3" x14ac:dyDescent="0.25">
      <c r="A1302" s="20" t="s">
        <v>3212</v>
      </c>
      <c r="C1302" s="20" t="s">
        <v>3212</v>
      </c>
    </row>
    <row r="1303" spans="1:3" x14ac:dyDescent="0.25">
      <c r="A1303" s="20" t="s">
        <v>3213</v>
      </c>
      <c r="C1303" s="20" t="s">
        <v>3213</v>
      </c>
    </row>
    <row r="1304" spans="1:3" x14ac:dyDescent="0.25">
      <c r="A1304" s="20" t="s">
        <v>3530</v>
      </c>
      <c r="C1304" s="20" t="s">
        <v>3530</v>
      </c>
    </row>
    <row r="1305" spans="1:3" x14ac:dyDescent="0.25">
      <c r="A1305" s="20" t="s">
        <v>2797</v>
      </c>
      <c r="C1305" s="20" t="s">
        <v>2797</v>
      </c>
    </row>
    <row r="1306" spans="1:3" x14ac:dyDescent="0.25">
      <c r="A1306" s="20" t="s">
        <v>2473</v>
      </c>
      <c r="C1306" s="20" t="s">
        <v>2473</v>
      </c>
    </row>
    <row r="1307" spans="1:3" x14ac:dyDescent="0.25">
      <c r="A1307" s="20" t="s">
        <v>3214</v>
      </c>
      <c r="C1307" s="20" t="s">
        <v>3214</v>
      </c>
    </row>
    <row r="1308" spans="1:3" x14ac:dyDescent="0.25">
      <c r="A1308" s="20" t="s">
        <v>3215</v>
      </c>
      <c r="C1308" s="20" t="s">
        <v>3215</v>
      </c>
    </row>
    <row r="1309" spans="1:3" x14ac:dyDescent="0.25">
      <c r="A1309" s="20" t="s">
        <v>2475</v>
      </c>
      <c r="C1309" s="20" t="s">
        <v>2475</v>
      </c>
    </row>
    <row r="1310" spans="1:3" x14ac:dyDescent="0.25">
      <c r="A1310" s="20" t="s">
        <v>3216</v>
      </c>
      <c r="C1310" s="20" t="s">
        <v>3216</v>
      </c>
    </row>
    <row r="1311" spans="1:3" x14ac:dyDescent="0.25">
      <c r="A1311" s="20" t="s">
        <v>3217</v>
      </c>
      <c r="C1311" s="20" t="s">
        <v>3217</v>
      </c>
    </row>
    <row r="1312" spans="1:3" x14ac:dyDescent="0.25">
      <c r="A1312" s="20" t="s">
        <v>2457</v>
      </c>
      <c r="C1312" s="20" t="s">
        <v>2457</v>
      </c>
    </row>
    <row r="1313" spans="1:3" x14ac:dyDescent="0.25">
      <c r="A1313" s="20" t="s">
        <v>3530</v>
      </c>
      <c r="C1313" s="20" t="s">
        <v>3530</v>
      </c>
    </row>
    <row r="1314" spans="1:3" x14ac:dyDescent="0.25">
      <c r="A1314" s="20" t="s">
        <v>3530</v>
      </c>
      <c r="C1314" s="20" t="s">
        <v>3530</v>
      </c>
    </row>
    <row r="1315" spans="1:3" x14ac:dyDescent="0.25">
      <c r="A1315" s="20" t="s">
        <v>3218</v>
      </c>
      <c r="C1315" s="20" t="s">
        <v>3218</v>
      </c>
    </row>
    <row r="1316" spans="1:3" x14ac:dyDescent="0.25">
      <c r="A1316" s="20" t="s">
        <v>2800</v>
      </c>
      <c r="C1316" s="20" t="s">
        <v>2800</v>
      </c>
    </row>
    <row r="1317" spans="1:3" x14ac:dyDescent="0.25">
      <c r="A1317" s="20" t="s">
        <v>3219</v>
      </c>
      <c r="C1317" s="20" t="s">
        <v>3219</v>
      </c>
    </row>
    <row r="1318" spans="1:3" x14ac:dyDescent="0.25">
      <c r="A1318" s="20" t="s">
        <v>3220</v>
      </c>
      <c r="C1318" s="20" t="s">
        <v>3220</v>
      </c>
    </row>
    <row r="1319" spans="1:3" x14ac:dyDescent="0.25">
      <c r="A1319" s="20" t="s">
        <v>3221</v>
      </c>
      <c r="C1319" s="20" t="s">
        <v>3221</v>
      </c>
    </row>
    <row r="1320" spans="1:3" x14ac:dyDescent="0.25">
      <c r="A1320" s="20" t="s">
        <v>3222</v>
      </c>
      <c r="C1320" s="20" t="s">
        <v>3222</v>
      </c>
    </row>
    <row r="1321" spans="1:3" x14ac:dyDescent="0.25">
      <c r="A1321" s="20" t="s">
        <v>2802</v>
      </c>
      <c r="C1321" s="20" t="s">
        <v>2802</v>
      </c>
    </row>
    <row r="1322" spans="1:3" x14ac:dyDescent="0.25">
      <c r="A1322" s="20" t="s">
        <v>3223</v>
      </c>
      <c r="C1322" s="20" t="s">
        <v>3223</v>
      </c>
    </row>
    <row r="1323" spans="1:3" x14ac:dyDescent="0.25">
      <c r="A1323" s="20" t="s">
        <v>3224</v>
      </c>
      <c r="C1323" s="20" t="s">
        <v>3224</v>
      </c>
    </row>
    <row r="1324" spans="1:3" x14ac:dyDescent="0.25">
      <c r="A1324" s="20" t="s">
        <v>3225</v>
      </c>
      <c r="C1324" s="20" t="s">
        <v>3225</v>
      </c>
    </row>
    <row r="1325" spans="1:3" x14ac:dyDescent="0.25">
      <c r="A1325" s="20" t="s">
        <v>3226</v>
      </c>
      <c r="C1325" s="20" t="s">
        <v>3226</v>
      </c>
    </row>
    <row r="1326" spans="1:3" x14ac:dyDescent="0.25">
      <c r="A1326" s="20" t="s">
        <v>3227</v>
      </c>
      <c r="C1326" s="20" t="s">
        <v>3227</v>
      </c>
    </row>
    <row r="1327" spans="1:3" x14ac:dyDescent="0.25">
      <c r="A1327" s="20" t="s">
        <v>3228</v>
      </c>
      <c r="C1327" s="20" t="s">
        <v>3228</v>
      </c>
    </row>
    <row r="1328" spans="1:3" x14ac:dyDescent="0.25">
      <c r="A1328" s="20" t="s">
        <v>3229</v>
      </c>
      <c r="C1328" s="20" t="s">
        <v>3229</v>
      </c>
    </row>
    <row r="1329" spans="1:3" x14ac:dyDescent="0.25">
      <c r="A1329" s="61" t="s">
        <v>3536</v>
      </c>
      <c r="C1329" s="61" t="s">
        <v>3536</v>
      </c>
    </row>
    <row r="1330" spans="1:3" x14ac:dyDescent="0.25">
      <c r="A1330" s="61" t="s">
        <v>3540</v>
      </c>
      <c r="C1330" s="61" t="s">
        <v>3540</v>
      </c>
    </row>
    <row r="1331" spans="1:3" x14ac:dyDescent="0.25">
      <c r="A1331" s="20" t="s">
        <v>3231</v>
      </c>
      <c r="C1331" s="20" t="s">
        <v>3231</v>
      </c>
    </row>
    <row r="1332" spans="1:3" x14ac:dyDescent="0.25">
      <c r="A1332" s="20" t="s">
        <v>3232</v>
      </c>
      <c r="C1332" s="20" t="s">
        <v>3232</v>
      </c>
    </row>
    <row r="1333" spans="1:3" x14ac:dyDescent="0.25">
      <c r="A1333" s="20" t="s">
        <v>2560</v>
      </c>
      <c r="C1333" s="20" t="s">
        <v>2560</v>
      </c>
    </row>
    <row r="1334" spans="1:3" x14ac:dyDescent="0.25">
      <c r="A1334" s="20" t="s">
        <v>3233</v>
      </c>
      <c r="C1334" s="20" t="s">
        <v>3233</v>
      </c>
    </row>
    <row r="1335" spans="1:3" x14ac:dyDescent="0.25">
      <c r="A1335" s="20" t="s">
        <v>3234</v>
      </c>
      <c r="C1335" s="20" t="s">
        <v>3234</v>
      </c>
    </row>
    <row r="1336" spans="1:3" x14ac:dyDescent="0.25">
      <c r="A1336" s="20" t="s">
        <v>3235</v>
      </c>
      <c r="C1336" s="20" t="s">
        <v>3235</v>
      </c>
    </row>
    <row r="1337" spans="1:3" x14ac:dyDescent="0.25">
      <c r="A1337" s="20" t="s">
        <v>2810</v>
      </c>
      <c r="C1337" s="20" t="s">
        <v>2810</v>
      </c>
    </row>
    <row r="1338" spans="1:3" x14ac:dyDescent="0.25">
      <c r="A1338" s="20" t="s">
        <v>3236</v>
      </c>
      <c r="C1338" s="20" t="s">
        <v>3236</v>
      </c>
    </row>
    <row r="1339" spans="1:3" x14ac:dyDescent="0.25">
      <c r="A1339" s="20" t="s">
        <v>3237</v>
      </c>
      <c r="C1339" s="20" t="s">
        <v>3237</v>
      </c>
    </row>
    <row r="1340" spans="1:3" x14ac:dyDescent="0.25">
      <c r="A1340" s="61" t="s">
        <v>3352</v>
      </c>
      <c r="C1340" s="61" t="s">
        <v>3352</v>
      </c>
    </row>
    <row r="1341" spans="1:3" x14ac:dyDescent="0.25">
      <c r="A1341" s="61" t="s">
        <v>3541</v>
      </c>
      <c r="C1341" s="61" t="s">
        <v>3541</v>
      </c>
    </row>
    <row r="1342" spans="1:3" x14ac:dyDescent="0.25">
      <c r="A1342" s="20" t="s">
        <v>2812</v>
      </c>
      <c r="C1342" s="20" t="s">
        <v>2812</v>
      </c>
    </row>
    <row r="1343" spans="1:3" x14ac:dyDescent="0.25">
      <c r="A1343" s="20" t="s">
        <v>2950</v>
      </c>
      <c r="C1343" s="20" t="s">
        <v>2950</v>
      </c>
    </row>
    <row r="1344" spans="1:3" x14ac:dyDescent="0.25">
      <c r="A1344" s="20" t="s">
        <v>2497</v>
      </c>
      <c r="C1344" s="20" t="s">
        <v>2497</v>
      </c>
    </row>
    <row r="1345" spans="1:3" x14ac:dyDescent="0.25">
      <c r="A1345" s="20" t="s">
        <v>3239</v>
      </c>
      <c r="C1345" s="20" t="s">
        <v>3239</v>
      </c>
    </row>
    <row r="1346" spans="1:3" x14ac:dyDescent="0.25">
      <c r="A1346" s="20" t="s">
        <v>3240</v>
      </c>
      <c r="C1346" s="20" t="s">
        <v>3240</v>
      </c>
    </row>
    <row r="1347" spans="1:3" x14ac:dyDescent="0.25">
      <c r="A1347" s="20" t="s">
        <v>3241</v>
      </c>
      <c r="C1347" s="20" t="s">
        <v>3241</v>
      </c>
    </row>
    <row r="1348" spans="1:3" x14ac:dyDescent="0.25">
      <c r="A1348" s="20" t="s">
        <v>1527</v>
      </c>
      <c r="C1348" s="20" t="s">
        <v>1527</v>
      </c>
    </row>
    <row r="1349" spans="1:3" x14ac:dyDescent="0.25">
      <c r="A1349" s="20" t="s">
        <v>2729</v>
      </c>
      <c r="C1349" s="20" t="s">
        <v>2729</v>
      </c>
    </row>
    <row r="1350" spans="1:3" x14ac:dyDescent="0.25">
      <c r="A1350" s="20" t="s">
        <v>3242</v>
      </c>
      <c r="C1350" s="20" t="s">
        <v>3242</v>
      </c>
    </row>
    <row r="1351" spans="1:3" x14ac:dyDescent="0.25">
      <c r="A1351" s="20" t="s">
        <v>3243</v>
      </c>
      <c r="C1351" s="20" t="s">
        <v>3243</v>
      </c>
    </row>
    <row r="1352" spans="1:3" x14ac:dyDescent="0.25">
      <c r="A1352" s="20" t="s">
        <v>3244</v>
      </c>
      <c r="C1352" s="20" t="s">
        <v>3244</v>
      </c>
    </row>
    <row r="1353" spans="1:3" x14ac:dyDescent="0.25">
      <c r="A1353" s="20" t="s">
        <v>3245</v>
      </c>
      <c r="C1353" s="20" t="s">
        <v>3245</v>
      </c>
    </row>
    <row r="1354" spans="1:3" x14ac:dyDescent="0.25">
      <c r="A1354" s="20" t="s">
        <v>3246</v>
      </c>
      <c r="C1354" s="20" t="s">
        <v>3246</v>
      </c>
    </row>
    <row r="1355" spans="1:3" x14ac:dyDescent="0.25">
      <c r="A1355" s="20" t="s">
        <v>2515</v>
      </c>
      <c r="C1355" s="20" t="s">
        <v>2515</v>
      </c>
    </row>
    <row r="1356" spans="1:3" x14ac:dyDescent="0.25">
      <c r="A1356" s="20" t="s">
        <v>3247</v>
      </c>
      <c r="C1356" s="20" t="s">
        <v>3247</v>
      </c>
    </row>
    <row r="1357" spans="1:3" x14ac:dyDescent="0.25">
      <c r="A1357" s="20" t="s">
        <v>2582</v>
      </c>
      <c r="C1357" s="20" t="s">
        <v>2582</v>
      </c>
    </row>
    <row r="1358" spans="1:3" x14ac:dyDescent="0.25">
      <c r="A1358" s="20" t="s">
        <v>3248</v>
      </c>
      <c r="C1358" s="20" t="s">
        <v>3248</v>
      </c>
    </row>
    <row r="1359" spans="1:3" x14ac:dyDescent="0.25">
      <c r="A1359" s="20" t="s">
        <v>3249</v>
      </c>
      <c r="C1359" s="20" t="s">
        <v>3249</v>
      </c>
    </row>
    <row r="1360" spans="1:3" x14ac:dyDescent="0.25">
      <c r="A1360" s="20" t="s">
        <v>2690</v>
      </c>
      <c r="C1360" s="20" t="s">
        <v>2690</v>
      </c>
    </row>
    <row r="1361" spans="1:3" x14ac:dyDescent="0.25">
      <c r="A1361" s="20" t="s">
        <v>3071</v>
      </c>
      <c r="C1361" s="20" t="s">
        <v>3071</v>
      </c>
    </row>
    <row r="1362" spans="1:3" x14ac:dyDescent="0.25">
      <c r="A1362" s="20" t="s">
        <v>3250</v>
      </c>
      <c r="C1362" s="20" t="s">
        <v>3250</v>
      </c>
    </row>
    <row r="1363" spans="1:3" x14ac:dyDescent="0.25">
      <c r="A1363" s="20" t="s">
        <v>3165</v>
      </c>
      <c r="C1363" s="20" t="s">
        <v>3165</v>
      </c>
    </row>
    <row r="1364" spans="1:3" x14ac:dyDescent="0.25">
      <c r="A1364" s="20" t="s">
        <v>2515</v>
      </c>
      <c r="C1364" s="20" t="s">
        <v>2515</v>
      </c>
    </row>
    <row r="1365" spans="1:3" x14ac:dyDescent="0.25">
      <c r="A1365" s="20" t="s">
        <v>3251</v>
      </c>
      <c r="C1365" s="20" t="s">
        <v>3251</v>
      </c>
    </row>
    <row r="1366" spans="1:3" x14ac:dyDescent="0.25">
      <c r="A1366" s="20" t="s">
        <v>3166</v>
      </c>
      <c r="C1366" s="20" t="s">
        <v>3166</v>
      </c>
    </row>
    <row r="1367" spans="1:3" x14ac:dyDescent="0.25">
      <c r="A1367" s="20" t="s">
        <v>3252</v>
      </c>
      <c r="C1367" s="20" t="s">
        <v>3252</v>
      </c>
    </row>
    <row r="1368" spans="1:3" x14ac:dyDescent="0.25">
      <c r="A1368" s="20" t="s">
        <v>3120</v>
      </c>
      <c r="C1368" s="20" t="s">
        <v>3120</v>
      </c>
    </row>
    <row r="1369" spans="1:3" x14ac:dyDescent="0.25">
      <c r="A1369" s="20" t="s">
        <v>3120</v>
      </c>
      <c r="C1369" s="20" t="s">
        <v>3120</v>
      </c>
    </row>
    <row r="1370" spans="1:3" x14ac:dyDescent="0.25">
      <c r="A1370" s="20" t="s">
        <v>2818</v>
      </c>
      <c r="C1370" s="20" t="s">
        <v>2818</v>
      </c>
    </row>
    <row r="1371" spans="1:3" x14ac:dyDescent="0.25">
      <c r="A1371" s="20" t="s">
        <v>2818</v>
      </c>
      <c r="C1371" s="20" t="s">
        <v>2818</v>
      </c>
    </row>
    <row r="1372" spans="1:3" x14ac:dyDescent="0.25">
      <c r="A1372" s="20" t="s">
        <v>3253</v>
      </c>
      <c r="C1372" s="20" t="s">
        <v>3253</v>
      </c>
    </row>
    <row r="1373" spans="1:3" x14ac:dyDescent="0.25">
      <c r="A1373" s="20" t="s">
        <v>3254</v>
      </c>
      <c r="C1373" s="20" t="s">
        <v>3254</v>
      </c>
    </row>
    <row r="1374" spans="1:3" x14ac:dyDescent="0.25">
      <c r="A1374" s="20" t="s">
        <v>3255</v>
      </c>
      <c r="C1374" s="20" t="s">
        <v>3255</v>
      </c>
    </row>
    <row r="1375" spans="1:3" x14ac:dyDescent="0.25">
      <c r="A1375" s="20" t="s">
        <v>2610</v>
      </c>
      <c r="C1375" s="20" t="s">
        <v>2610</v>
      </c>
    </row>
    <row r="1376" spans="1:3" x14ac:dyDescent="0.25">
      <c r="A1376" s="20" t="s">
        <v>2831</v>
      </c>
      <c r="C1376" s="20" t="s">
        <v>2831</v>
      </c>
    </row>
    <row r="1377" spans="1:3" x14ac:dyDescent="0.25">
      <c r="A1377" s="20" t="s">
        <v>2832</v>
      </c>
      <c r="C1377" s="20" t="s">
        <v>2832</v>
      </c>
    </row>
    <row r="1378" spans="1:3" x14ac:dyDescent="0.25">
      <c r="A1378" s="20" t="s">
        <v>3256</v>
      </c>
      <c r="C1378" s="20" t="s">
        <v>3256</v>
      </c>
    </row>
    <row r="1379" spans="1:3" x14ac:dyDescent="0.25">
      <c r="A1379" s="20" t="s">
        <v>3257</v>
      </c>
      <c r="C1379" s="20" t="s">
        <v>3257</v>
      </c>
    </row>
    <row r="1380" spans="1:3" x14ac:dyDescent="0.25">
      <c r="A1380" s="20" t="s">
        <v>3258</v>
      </c>
      <c r="C1380" s="20" t="s">
        <v>3258</v>
      </c>
    </row>
    <row r="1381" spans="1:3" x14ac:dyDescent="0.25">
      <c r="A1381" s="20" t="s">
        <v>2621</v>
      </c>
      <c r="C1381" s="20" t="s">
        <v>2621</v>
      </c>
    </row>
    <row r="1382" spans="1:3" x14ac:dyDescent="0.25">
      <c r="A1382" s="20" t="s">
        <v>2759</v>
      </c>
      <c r="C1382" s="20" t="s">
        <v>2759</v>
      </c>
    </row>
    <row r="1383" spans="1:3" x14ac:dyDescent="0.25">
      <c r="A1383" s="20" t="s">
        <v>2835</v>
      </c>
      <c r="C1383" s="20" t="s">
        <v>2835</v>
      </c>
    </row>
    <row r="1384" spans="1:3" x14ac:dyDescent="0.25">
      <c r="A1384" s="20" t="s">
        <v>3259</v>
      </c>
      <c r="C1384" s="20" t="s">
        <v>3259</v>
      </c>
    </row>
    <row r="1385" spans="1:3" x14ac:dyDescent="0.25">
      <c r="A1385" s="20" t="s">
        <v>3260</v>
      </c>
      <c r="C1385" s="20" t="s">
        <v>3260</v>
      </c>
    </row>
    <row r="1386" spans="1:3" x14ac:dyDescent="0.25">
      <c r="A1386" s="20" t="s">
        <v>3261</v>
      </c>
      <c r="C1386" s="20" t="s">
        <v>3261</v>
      </c>
    </row>
    <row r="1387" spans="1:3" x14ac:dyDescent="0.25">
      <c r="A1387" s="20" t="s">
        <v>2837</v>
      </c>
      <c r="C1387" s="20" t="s">
        <v>2837</v>
      </c>
    </row>
    <row r="1388" spans="1:3" x14ac:dyDescent="0.25">
      <c r="A1388" s="20" t="s">
        <v>3262</v>
      </c>
      <c r="C1388" s="20" t="s">
        <v>3262</v>
      </c>
    </row>
    <row r="1389" spans="1:3" x14ac:dyDescent="0.25">
      <c r="A1389" s="20" t="s">
        <v>3263</v>
      </c>
      <c r="C1389" s="20" t="s">
        <v>3263</v>
      </c>
    </row>
    <row r="1390" spans="1:3" x14ac:dyDescent="0.25">
      <c r="A1390" s="20" t="s">
        <v>2554</v>
      </c>
      <c r="C1390" s="20" t="s">
        <v>2554</v>
      </c>
    </row>
    <row r="1391" spans="1:3" x14ac:dyDescent="0.25">
      <c r="A1391" s="20" t="s">
        <v>3264</v>
      </c>
      <c r="C1391" s="20" t="s">
        <v>3264</v>
      </c>
    </row>
    <row r="1392" spans="1:3" x14ac:dyDescent="0.25">
      <c r="A1392" s="20" t="s">
        <v>3530</v>
      </c>
      <c r="C1392" s="20" t="s">
        <v>3530</v>
      </c>
    </row>
    <row r="1393" spans="1:3" x14ac:dyDescent="0.25">
      <c r="A1393" s="20" t="s">
        <v>3265</v>
      </c>
      <c r="C1393" s="20" t="s">
        <v>3265</v>
      </c>
    </row>
    <row r="1394" spans="1:3" x14ac:dyDescent="0.25">
      <c r="A1394" s="20" t="s">
        <v>3266</v>
      </c>
      <c r="C1394" s="20" t="s">
        <v>3266</v>
      </c>
    </row>
    <row r="1395" spans="1:3" x14ac:dyDescent="0.25">
      <c r="A1395" s="20" t="s">
        <v>3267</v>
      </c>
      <c r="C1395" s="20" t="s">
        <v>3267</v>
      </c>
    </row>
    <row r="1396" spans="1:3" x14ac:dyDescent="0.25">
      <c r="A1396" s="20" t="s">
        <v>3268</v>
      </c>
      <c r="C1396" s="20" t="s">
        <v>3268</v>
      </c>
    </row>
    <row r="1397" spans="1:3" x14ac:dyDescent="0.25">
      <c r="A1397" s="20" t="s">
        <v>3269</v>
      </c>
      <c r="C1397" s="20" t="s">
        <v>3269</v>
      </c>
    </row>
    <row r="1398" spans="1:3" x14ac:dyDescent="0.25">
      <c r="A1398" s="20" t="s">
        <v>3270</v>
      </c>
      <c r="C1398" s="20" t="s">
        <v>3270</v>
      </c>
    </row>
    <row r="1399" spans="1:3" x14ac:dyDescent="0.25">
      <c r="A1399" s="20" t="s">
        <v>3271</v>
      </c>
      <c r="C1399" s="20" t="s">
        <v>3271</v>
      </c>
    </row>
    <row r="1400" spans="1:3" x14ac:dyDescent="0.25">
      <c r="A1400" s="20" t="s">
        <v>3272</v>
      </c>
      <c r="C1400" s="20" t="s">
        <v>3272</v>
      </c>
    </row>
    <row r="1401" spans="1:3" x14ac:dyDescent="0.25">
      <c r="A1401" s="20" t="s">
        <v>3273</v>
      </c>
      <c r="C1401" s="20" t="s">
        <v>3273</v>
      </c>
    </row>
    <row r="1402" spans="1:3" x14ac:dyDescent="0.25">
      <c r="A1402" s="20" t="s">
        <v>3274</v>
      </c>
      <c r="C1402" s="20" t="s">
        <v>3274</v>
      </c>
    </row>
    <row r="1403" spans="1:3" x14ac:dyDescent="0.25">
      <c r="A1403" s="20" t="s">
        <v>3275</v>
      </c>
      <c r="C1403" s="20" t="s">
        <v>3275</v>
      </c>
    </row>
    <row r="1404" spans="1:3" x14ac:dyDescent="0.25">
      <c r="A1404" s="20" t="s">
        <v>3231</v>
      </c>
      <c r="C1404" s="20" t="s">
        <v>3231</v>
      </c>
    </row>
    <row r="1405" spans="1:3" x14ac:dyDescent="0.25">
      <c r="A1405" s="20" t="s">
        <v>3276</v>
      </c>
      <c r="C1405" s="20" t="s">
        <v>3276</v>
      </c>
    </row>
    <row r="1406" spans="1:3" x14ac:dyDescent="0.25">
      <c r="A1406" s="20" t="s">
        <v>3277</v>
      </c>
      <c r="C1406" s="20" t="s">
        <v>3277</v>
      </c>
    </row>
    <row r="1407" spans="1:3" x14ac:dyDescent="0.25">
      <c r="A1407" s="20" t="s">
        <v>3231</v>
      </c>
      <c r="C1407" s="20" t="s">
        <v>3231</v>
      </c>
    </row>
    <row r="1408" spans="1:3" x14ac:dyDescent="0.25">
      <c r="A1408" s="20" t="s">
        <v>3278</v>
      </c>
      <c r="C1408" s="20" t="s">
        <v>3278</v>
      </c>
    </row>
    <row r="1409" spans="1:3" x14ac:dyDescent="0.25">
      <c r="A1409" s="20" t="s">
        <v>3279</v>
      </c>
      <c r="C1409" s="20" t="s">
        <v>3279</v>
      </c>
    </row>
    <row r="1410" spans="1:3" x14ac:dyDescent="0.25">
      <c r="A1410" s="20" t="s">
        <v>3280</v>
      </c>
      <c r="C1410" s="20" t="s">
        <v>3280</v>
      </c>
    </row>
    <row r="1411" spans="1:3" x14ac:dyDescent="0.25">
      <c r="A1411" s="61" t="s">
        <v>3534</v>
      </c>
      <c r="C1411" s="61" t="s">
        <v>3534</v>
      </c>
    </row>
    <row r="1412" spans="1:3" x14ac:dyDescent="0.25">
      <c r="A1412" s="61" t="s">
        <v>3535</v>
      </c>
      <c r="C1412" s="61" t="s">
        <v>3535</v>
      </c>
    </row>
    <row r="1413" spans="1:3" x14ac:dyDescent="0.25">
      <c r="A1413" s="20" t="s">
        <v>3282</v>
      </c>
      <c r="C1413" s="20" t="s">
        <v>3282</v>
      </c>
    </row>
    <row r="1414" spans="1:3" x14ac:dyDescent="0.25">
      <c r="A1414" s="20" t="s">
        <v>3283</v>
      </c>
      <c r="C1414" s="20" t="s">
        <v>3283</v>
      </c>
    </row>
    <row r="1415" spans="1:3" x14ac:dyDescent="0.25">
      <c r="A1415" s="20" t="s">
        <v>3244</v>
      </c>
      <c r="C1415" s="20" t="s">
        <v>3244</v>
      </c>
    </row>
    <row r="1416" spans="1:3" x14ac:dyDescent="0.25">
      <c r="A1416" s="20" t="s">
        <v>3284</v>
      </c>
      <c r="C1416" s="20" t="s">
        <v>3284</v>
      </c>
    </row>
    <row r="1417" spans="1:3" x14ac:dyDescent="0.25">
      <c r="A1417" s="20" t="s">
        <v>3285</v>
      </c>
      <c r="C1417" s="20" t="s">
        <v>3285</v>
      </c>
    </row>
    <row r="1418" spans="1:3" x14ac:dyDescent="0.25">
      <c r="A1418" s="20" t="s">
        <v>2773</v>
      </c>
      <c r="C1418" s="20" t="s">
        <v>2773</v>
      </c>
    </row>
    <row r="1419" spans="1:3" x14ac:dyDescent="0.25">
      <c r="A1419" s="20" t="s">
        <v>2851</v>
      </c>
      <c r="C1419" s="20" t="s">
        <v>2851</v>
      </c>
    </row>
    <row r="1420" spans="1:3" x14ac:dyDescent="0.25">
      <c r="A1420" s="20" t="s">
        <v>3286</v>
      </c>
      <c r="C1420" s="20" t="s">
        <v>3286</v>
      </c>
    </row>
    <row r="1421" spans="1:3" x14ac:dyDescent="0.25">
      <c r="A1421" s="20" t="s">
        <v>3000</v>
      </c>
      <c r="C1421" s="20" t="s">
        <v>3000</v>
      </c>
    </row>
    <row r="1422" spans="1:3" x14ac:dyDescent="0.25">
      <c r="A1422" s="20" t="s">
        <v>3287</v>
      </c>
      <c r="C1422" s="20" t="s">
        <v>3287</v>
      </c>
    </row>
    <row r="1423" spans="1:3" x14ac:dyDescent="0.25">
      <c r="A1423" s="20" t="s">
        <v>3288</v>
      </c>
      <c r="C1423" s="20" t="s">
        <v>3288</v>
      </c>
    </row>
    <row r="1424" spans="1:3" x14ac:dyDescent="0.25">
      <c r="A1424" s="20" t="s">
        <v>3289</v>
      </c>
      <c r="C1424" s="20" t="s">
        <v>3289</v>
      </c>
    </row>
    <row r="1425" spans="1:3" x14ac:dyDescent="0.25">
      <c r="A1425" s="20" t="s">
        <v>3006</v>
      </c>
      <c r="C1425" s="20" t="s">
        <v>3006</v>
      </c>
    </row>
    <row r="1426" spans="1:3" x14ac:dyDescent="0.25">
      <c r="A1426" s="20" t="s">
        <v>3290</v>
      </c>
      <c r="C1426" s="20" t="s">
        <v>3290</v>
      </c>
    </row>
    <row r="1427" spans="1:3" x14ac:dyDescent="0.25">
      <c r="A1427" s="20" t="s">
        <v>3291</v>
      </c>
      <c r="C1427" s="20" t="s">
        <v>3291</v>
      </c>
    </row>
    <row r="1428" spans="1:3" x14ac:dyDescent="0.25">
      <c r="A1428" s="20" t="s">
        <v>3292</v>
      </c>
      <c r="C1428" s="20" t="s">
        <v>3292</v>
      </c>
    </row>
    <row r="1429" spans="1:3" x14ac:dyDescent="0.25">
      <c r="A1429" s="20" t="s">
        <v>3293</v>
      </c>
      <c r="C1429" s="20" t="s">
        <v>3293</v>
      </c>
    </row>
    <row r="1430" spans="1:3" x14ac:dyDescent="0.25">
      <c r="A1430" s="20" t="s">
        <v>3294</v>
      </c>
      <c r="C1430" s="20" t="s">
        <v>3294</v>
      </c>
    </row>
    <row r="1431" spans="1:3" x14ac:dyDescent="0.25">
      <c r="A1431" s="20" t="s">
        <v>2853</v>
      </c>
      <c r="C1431" s="20" t="s">
        <v>2853</v>
      </c>
    </row>
    <row r="1432" spans="1:3" x14ac:dyDescent="0.25">
      <c r="A1432" s="20" t="s">
        <v>3295</v>
      </c>
      <c r="C1432" s="20" t="s">
        <v>3295</v>
      </c>
    </row>
    <row r="1433" spans="1:3" x14ac:dyDescent="0.25">
      <c r="A1433" s="20" t="s">
        <v>3296</v>
      </c>
      <c r="C1433" s="20" t="s">
        <v>3296</v>
      </c>
    </row>
    <row r="1434" spans="1:3" x14ac:dyDescent="0.25">
      <c r="A1434" s="20" t="s">
        <v>1527</v>
      </c>
      <c r="C1434" s="20" t="s">
        <v>1527</v>
      </c>
    </row>
    <row r="1435" spans="1:3" x14ac:dyDescent="0.25">
      <c r="A1435" s="20" t="s">
        <v>2734</v>
      </c>
      <c r="C1435" s="20" t="s">
        <v>2734</v>
      </c>
    </row>
    <row r="1436" spans="1:3" x14ac:dyDescent="0.25">
      <c r="A1436" s="20" t="s">
        <v>3297</v>
      </c>
      <c r="C1436" s="20" t="s">
        <v>3297</v>
      </c>
    </row>
    <row r="1437" spans="1:3" x14ac:dyDescent="0.25">
      <c r="A1437" s="20" t="s">
        <v>3298</v>
      </c>
      <c r="C1437" s="20" t="s">
        <v>3298</v>
      </c>
    </row>
    <row r="1438" spans="1:3" x14ac:dyDescent="0.25">
      <c r="A1438" s="20" t="s">
        <v>1527</v>
      </c>
      <c r="C1438" s="20" t="s">
        <v>1527</v>
      </c>
    </row>
    <row r="1439" spans="1:3" x14ac:dyDescent="0.25">
      <c r="A1439" s="20" t="s">
        <v>2854</v>
      </c>
      <c r="C1439" s="20" t="s">
        <v>2854</v>
      </c>
    </row>
    <row r="1440" spans="1:3" x14ac:dyDescent="0.25">
      <c r="A1440" s="20" t="s">
        <v>3299</v>
      </c>
      <c r="C1440" s="20" t="s">
        <v>3299</v>
      </c>
    </row>
    <row r="1441" spans="1:3" x14ac:dyDescent="0.25">
      <c r="A1441" s="20" t="s">
        <v>3016</v>
      </c>
      <c r="C1441" s="20" t="s">
        <v>3016</v>
      </c>
    </row>
    <row r="1442" spans="1:3" x14ac:dyDescent="0.25">
      <c r="A1442" s="20" t="s">
        <v>2781</v>
      </c>
      <c r="C1442" s="20" t="s">
        <v>2781</v>
      </c>
    </row>
    <row r="1443" spans="1:3" x14ac:dyDescent="0.25">
      <c r="A1443" s="20" t="s">
        <v>3300</v>
      </c>
      <c r="C1443" s="20" t="s">
        <v>3300</v>
      </c>
    </row>
    <row r="1444" spans="1:3" x14ac:dyDescent="0.25">
      <c r="A1444" s="20" t="s">
        <v>3301</v>
      </c>
      <c r="C1444" s="20" t="s">
        <v>3301</v>
      </c>
    </row>
    <row r="1445" spans="1:3" x14ac:dyDescent="0.25">
      <c r="A1445" s="20" t="s">
        <v>3302</v>
      </c>
      <c r="C1445" s="20" t="s">
        <v>3302</v>
      </c>
    </row>
    <row r="1446" spans="1:3" x14ac:dyDescent="0.25">
      <c r="A1446" s="20" t="s">
        <v>3212</v>
      </c>
      <c r="C1446" s="20" t="s">
        <v>3212</v>
      </c>
    </row>
    <row r="1447" spans="1:3" x14ac:dyDescent="0.25">
      <c r="A1447" s="20" t="s">
        <v>3303</v>
      </c>
      <c r="C1447" s="20" t="s">
        <v>3303</v>
      </c>
    </row>
    <row r="1448" spans="1:3" x14ac:dyDescent="0.25">
      <c r="A1448" s="20" t="s">
        <v>3304</v>
      </c>
      <c r="C1448" s="20" t="s">
        <v>3304</v>
      </c>
    </row>
    <row r="1449" spans="1:3" x14ac:dyDescent="0.25">
      <c r="A1449" s="20" t="s">
        <v>3305</v>
      </c>
      <c r="C1449" s="20" t="s">
        <v>3305</v>
      </c>
    </row>
    <row r="1450" spans="1:3" x14ac:dyDescent="0.25">
      <c r="A1450" s="20" t="s">
        <v>3239</v>
      </c>
      <c r="C1450" s="20" t="s">
        <v>3239</v>
      </c>
    </row>
    <row r="1451" spans="1:3" x14ac:dyDescent="0.25">
      <c r="A1451" s="20" t="s">
        <v>3288</v>
      </c>
      <c r="C1451" s="20" t="s">
        <v>3288</v>
      </c>
    </row>
    <row r="1452" spans="1:3" x14ac:dyDescent="0.25">
      <c r="A1452" s="20" t="s">
        <v>3007</v>
      </c>
      <c r="C1452" s="20" t="s">
        <v>3007</v>
      </c>
    </row>
    <row r="1453" spans="1:3" x14ac:dyDescent="0.25">
      <c r="A1453" s="20" t="s">
        <v>3306</v>
      </c>
      <c r="C1453" s="20" t="s">
        <v>3306</v>
      </c>
    </row>
    <row r="1454" spans="1:3" x14ac:dyDescent="0.25">
      <c r="A1454" s="20" t="s">
        <v>3307</v>
      </c>
      <c r="C1454" s="20" t="s">
        <v>3307</v>
      </c>
    </row>
    <row r="1455" spans="1:3" x14ac:dyDescent="0.25">
      <c r="A1455" s="20" t="s">
        <v>3308</v>
      </c>
      <c r="C1455" s="20" t="s">
        <v>3308</v>
      </c>
    </row>
    <row r="1456" spans="1:3" x14ac:dyDescent="0.25">
      <c r="A1456" s="20" t="s">
        <v>3309</v>
      </c>
      <c r="C1456" s="20" t="s">
        <v>3309</v>
      </c>
    </row>
    <row r="1457" spans="1:3" x14ac:dyDescent="0.25">
      <c r="A1457" s="20" t="s">
        <v>3310</v>
      </c>
      <c r="C1457" s="20" t="s">
        <v>3310</v>
      </c>
    </row>
    <row r="1458" spans="1:3" x14ac:dyDescent="0.25">
      <c r="A1458" s="20" t="s">
        <v>3290</v>
      </c>
      <c r="C1458" s="20" t="s">
        <v>3290</v>
      </c>
    </row>
    <row r="1459" spans="1:3" x14ac:dyDescent="0.25">
      <c r="A1459" s="20" t="s">
        <v>3311</v>
      </c>
      <c r="C1459" s="20" t="s">
        <v>3311</v>
      </c>
    </row>
    <row r="1460" spans="1:3" x14ac:dyDescent="0.25">
      <c r="A1460" s="20" t="s">
        <v>1528</v>
      </c>
      <c r="C1460" s="20" t="s">
        <v>1528</v>
      </c>
    </row>
    <row r="1461" spans="1:3" x14ac:dyDescent="0.25">
      <c r="A1461" s="20" t="s">
        <v>3312</v>
      </c>
      <c r="C1461" s="20" t="s">
        <v>3312</v>
      </c>
    </row>
    <row r="1462" spans="1:3" x14ac:dyDescent="0.25">
      <c r="A1462" s="20" t="s">
        <v>2507</v>
      </c>
      <c r="C1462" s="20" t="s">
        <v>2507</v>
      </c>
    </row>
    <row r="1463" spans="1:3" x14ac:dyDescent="0.25">
      <c r="A1463" s="20" t="s">
        <v>3313</v>
      </c>
      <c r="C1463" s="20" t="s">
        <v>3313</v>
      </c>
    </row>
    <row r="1464" spans="1:3" x14ac:dyDescent="0.25">
      <c r="A1464" s="20" t="s">
        <v>3070</v>
      </c>
      <c r="C1464" s="20" t="s">
        <v>3070</v>
      </c>
    </row>
    <row r="1465" spans="1:3" x14ac:dyDescent="0.25">
      <c r="A1465" s="20" t="s">
        <v>3296</v>
      </c>
      <c r="C1465" s="20" t="s">
        <v>3296</v>
      </c>
    </row>
    <row r="1466" spans="1:3" x14ac:dyDescent="0.25">
      <c r="A1466" s="20" t="s">
        <v>3314</v>
      </c>
      <c r="C1466" s="20" t="s">
        <v>3314</v>
      </c>
    </row>
    <row r="1467" spans="1:3" x14ac:dyDescent="0.25">
      <c r="A1467" s="20" t="s">
        <v>2734</v>
      </c>
      <c r="C1467" s="20" t="s">
        <v>2734</v>
      </c>
    </row>
    <row r="1468" spans="1:3" x14ac:dyDescent="0.25">
      <c r="A1468" s="20" t="s">
        <v>2571</v>
      </c>
      <c r="C1468" s="20" t="s">
        <v>2571</v>
      </c>
    </row>
    <row r="1469" spans="1:3" x14ac:dyDescent="0.25">
      <c r="A1469" s="20" t="s">
        <v>3315</v>
      </c>
      <c r="C1469" s="20" t="s">
        <v>3315</v>
      </c>
    </row>
    <row r="1470" spans="1:3" x14ac:dyDescent="0.25">
      <c r="A1470" s="20" t="s">
        <v>821</v>
      </c>
      <c r="C1470" s="20" t="s">
        <v>821</v>
      </c>
    </row>
    <row r="1471" spans="1:3" x14ac:dyDescent="0.25">
      <c r="A1471" s="20" t="s">
        <v>3316</v>
      </c>
      <c r="C1471" s="20" t="s">
        <v>3316</v>
      </c>
    </row>
    <row r="1472" spans="1:3" x14ac:dyDescent="0.25">
      <c r="A1472" s="20" t="s">
        <v>3317</v>
      </c>
      <c r="C1472" s="20" t="s">
        <v>3317</v>
      </c>
    </row>
    <row r="1473" spans="1:4" x14ac:dyDescent="0.25">
      <c r="A1473" s="20" t="s">
        <v>3318</v>
      </c>
      <c r="C1473" s="20" t="s">
        <v>3318</v>
      </c>
    </row>
    <row r="1474" spans="1:4" x14ac:dyDescent="0.25">
      <c r="A1474" s="20" t="s">
        <v>3022</v>
      </c>
      <c r="C1474" s="20" t="s">
        <v>3022</v>
      </c>
    </row>
    <row r="1475" spans="1:4" x14ac:dyDescent="0.25">
      <c r="A1475" s="20" t="s">
        <v>2856</v>
      </c>
      <c r="C1475" s="20" t="s">
        <v>2856</v>
      </c>
    </row>
    <row r="1476" spans="1:4" x14ac:dyDescent="0.25">
      <c r="A1476" s="20" t="s">
        <v>1527</v>
      </c>
      <c r="C1476" s="20" t="s">
        <v>1527</v>
      </c>
    </row>
    <row r="1477" spans="1:4" x14ac:dyDescent="0.25">
      <c r="A1477" s="20" t="s">
        <v>3022</v>
      </c>
      <c r="C1477" s="20" t="s">
        <v>3022</v>
      </c>
    </row>
    <row r="1478" spans="1:4" x14ac:dyDescent="0.25">
      <c r="A1478" s="52" t="s">
        <v>3531</v>
      </c>
      <c r="C1478" s="52" t="s">
        <v>3531</v>
      </c>
    </row>
    <row r="1479" spans="1:4" x14ac:dyDescent="0.25">
      <c r="A1479" s="52" t="s">
        <v>821</v>
      </c>
      <c r="C1479" s="52" t="s">
        <v>821</v>
      </c>
    </row>
    <row r="1480" spans="1:4" x14ac:dyDescent="0.25">
      <c r="A1480" s="52" t="s">
        <v>863</v>
      </c>
      <c r="C1480" s="52" t="s">
        <v>863</v>
      </c>
    </row>
    <row r="1481" spans="1:4" x14ac:dyDescent="0.25">
      <c r="A1481" s="52" t="s">
        <v>588</v>
      </c>
      <c r="C1481" s="52" t="s">
        <v>588</v>
      </c>
    </row>
    <row r="1482" spans="1:4" x14ac:dyDescent="0.25">
      <c r="D1482" t="s">
        <v>3542</v>
      </c>
    </row>
    <row r="1483" spans="1:4" x14ac:dyDescent="0.25">
      <c r="C1483" t="s">
        <v>3088</v>
      </c>
    </row>
    <row r="1484" spans="1:4" x14ac:dyDescent="0.25">
      <c r="C1484" t="s">
        <v>3331</v>
      </c>
    </row>
    <row r="1485" spans="1:4" x14ac:dyDescent="0.25">
      <c r="C1485" t="s">
        <v>3137</v>
      </c>
    </row>
    <row r="1486" spans="1:4" x14ac:dyDescent="0.25">
      <c r="C1486" t="s">
        <v>3340</v>
      </c>
    </row>
    <row r="1487" spans="1:4" x14ac:dyDescent="0.25">
      <c r="C1487" t="s">
        <v>2550</v>
      </c>
    </row>
    <row r="1488" spans="1:4" x14ac:dyDescent="0.25">
      <c r="C1488" t="s">
        <v>3327</v>
      </c>
    </row>
    <row r="1489" spans="3:3" x14ac:dyDescent="0.25">
      <c r="C1489" t="s">
        <v>3332</v>
      </c>
    </row>
    <row r="1490" spans="3:3" x14ac:dyDescent="0.25">
      <c r="C1490" t="s">
        <v>3336</v>
      </c>
    </row>
    <row r="1491" spans="3:3" x14ac:dyDescent="0.25">
      <c r="C1491" t="s">
        <v>3341</v>
      </c>
    </row>
    <row r="1492" spans="3:3" x14ac:dyDescent="0.25">
      <c r="C1492" t="s">
        <v>3345</v>
      </c>
    </row>
    <row r="1493" spans="3:3" x14ac:dyDescent="0.25">
      <c r="C1493" t="s">
        <v>3350</v>
      </c>
    </row>
    <row r="1494" spans="3:3" x14ac:dyDescent="0.25">
      <c r="C1494" t="s">
        <v>3351</v>
      </c>
    </row>
    <row r="1495" spans="3:3" x14ac:dyDescent="0.25">
      <c r="C1495" t="s">
        <v>3355</v>
      </c>
    </row>
    <row r="1496" spans="3:3" x14ac:dyDescent="0.25">
      <c r="C1496" t="s">
        <v>3356</v>
      </c>
    </row>
    <row r="1497" spans="3:3" x14ac:dyDescent="0.25">
      <c r="C1497" t="s">
        <v>3360</v>
      </c>
    </row>
    <row r="1498" spans="3:3" x14ac:dyDescent="0.25">
      <c r="C1498" t="s">
        <v>3038</v>
      </c>
    </row>
    <row r="1499" spans="3:3" x14ac:dyDescent="0.25">
      <c r="C1499" t="s">
        <v>3532</v>
      </c>
    </row>
    <row r="1500" spans="3:3" x14ac:dyDescent="0.25">
      <c r="C1500" t="s">
        <v>3345</v>
      </c>
    </row>
    <row r="1501" spans="3:3" x14ac:dyDescent="0.25">
      <c r="C1501" t="s">
        <v>3328</v>
      </c>
    </row>
    <row r="1502" spans="3:3" x14ac:dyDescent="0.25">
      <c r="C1502" t="s">
        <v>3329</v>
      </c>
    </row>
    <row r="1503" spans="3:3" x14ac:dyDescent="0.25">
      <c r="C1503" t="s">
        <v>2498</v>
      </c>
    </row>
    <row r="1504" spans="3:3" x14ac:dyDescent="0.25">
      <c r="C1504" t="s">
        <v>2728</v>
      </c>
    </row>
    <row r="1505" spans="3:3" x14ac:dyDescent="0.25">
      <c r="C1505" t="s">
        <v>3330</v>
      </c>
    </row>
    <row r="1506" spans="3:3" x14ac:dyDescent="0.25">
      <c r="C1506" t="s">
        <v>2781</v>
      </c>
    </row>
    <row r="1507" spans="3:3" x14ac:dyDescent="0.25">
      <c r="C1507" t="s">
        <v>3333</v>
      </c>
    </row>
    <row r="1508" spans="3:3" x14ac:dyDescent="0.25">
      <c r="C1508" t="s">
        <v>3334</v>
      </c>
    </row>
    <row r="1509" spans="3:3" x14ac:dyDescent="0.25">
      <c r="C1509" t="s">
        <v>3019</v>
      </c>
    </row>
    <row r="1510" spans="3:3" x14ac:dyDescent="0.25">
      <c r="C1510" t="s">
        <v>3335</v>
      </c>
    </row>
    <row r="1511" spans="3:3" x14ac:dyDescent="0.25">
      <c r="C1511" t="s">
        <v>3337</v>
      </c>
    </row>
    <row r="1512" spans="3:3" x14ac:dyDescent="0.25">
      <c r="C1512" t="s">
        <v>3338</v>
      </c>
    </row>
    <row r="1513" spans="3:3" x14ac:dyDescent="0.25">
      <c r="C1513" t="s">
        <v>2510</v>
      </c>
    </row>
    <row r="1514" spans="3:3" x14ac:dyDescent="0.25">
      <c r="C1514" t="s">
        <v>3339</v>
      </c>
    </row>
    <row r="1515" spans="3:3" x14ac:dyDescent="0.25">
      <c r="C1515" t="s">
        <v>3202</v>
      </c>
    </row>
    <row r="1516" spans="3:3" x14ac:dyDescent="0.25">
      <c r="C1516" t="s">
        <v>3342</v>
      </c>
    </row>
    <row r="1517" spans="3:3" x14ac:dyDescent="0.25">
      <c r="C1517" t="s">
        <v>3343</v>
      </c>
    </row>
    <row r="1518" spans="3:3" x14ac:dyDescent="0.25">
      <c r="C1518" t="s">
        <v>2737</v>
      </c>
    </row>
    <row r="1519" spans="3:3" x14ac:dyDescent="0.25">
      <c r="C1519" t="s">
        <v>3165</v>
      </c>
    </row>
    <row r="1520" spans="3:3" x14ac:dyDescent="0.25">
      <c r="C1520" t="s">
        <v>3344</v>
      </c>
    </row>
    <row r="1521" spans="3:3" x14ac:dyDescent="0.25">
      <c r="C1521" t="s">
        <v>3346</v>
      </c>
    </row>
    <row r="1522" spans="3:3" x14ac:dyDescent="0.25">
      <c r="C1522" t="s">
        <v>3347</v>
      </c>
    </row>
    <row r="1523" spans="3:3" x14ac:dyDescent="0.25">
      <c r="C1523" t="s">
        <v>2689</v>
      </c>
    </row>
    <row r="1524" spans="3:3" x14ac:dyDescent="0.25">
      <c r="C1524" t="s">
        <v>3313</v>
      </c>
    </row>
    <row r="1525" spans="3:3" x14ac:dyDescent="0.25">
      <c r="C1525" t="s">
        <v>3348</v>
      </c>
    </row>
    <row r="1526" spans="3:3" x14ac:dyDescent="0.25">
      <c r="C1526" t="s">
        <v>3352</v>
      </c>
    </row>
    <row r="1527" spans="3:3" x14ac:dyDescent="0.25">
      <c r="C1527" t="s">
        <v>3292</v>
      </c>
    </row>
    <row r="1528" spans="3:3" x14ac:dyDescent="0.25">
      <c r="C1528" t="s">
        <v>3353</v>
      </c>
    </row>
    <row r="1529" spans="3:3" x14ac:dyDescent="0.25">
      <c r="C1529" t="s">
        <v>3071</v>
      </c>
    </row>
    <row r="1530" spans="3:3" x14ac:dyDescent="0.25">
      <c r="C1530" t="s">
        <v>3354</v>
      </c>
    </row>
    <row r="1531" spans="3:3" x14ac:dyDescent="0.25">
      <c r="C1531" t="s">
        <v>3357</v>
      </c>
    </row>
    <row r="1532" spans="3:3" x14ac:dyDescent="0.25">
      <c r="C1532" t="s">
        <v>3358</v>
      </c>
    </row>
    <row r="1533" spans="3:3" x14ac:dyDescent="0.25">
      <c r="C1533" t="s">
        <v>3206</v>
      </c>
    </row>
    <row r="1534" spans="3:3" x14ac:dyDescent="0.25">
      <c r="C1534" t="s">
        <v>3361</v>
      </c>
    </row>
    <row r="1535" spans="3:3" x14ac:dyDescent="0.25">
      <c r="C1535" t="s">
        <v>3362</v>
      </c>
    </row>
    <row r="1536" spans="3:3" x14ac:dyDescent="0.25">
      <c r="C1536" t="s">
        <v>3363</v>
      </c>
    </row>
    <row r="1537" spans="3:3" x14ac:dyDescent="0.25">
      <c r="C1537" t="s">
        <v>3364</v>
      </c>
    </row>
    <row r="1538" spans="3:3" x14ac:dyDescent="0.25">
      <c r="C1538" t="s">
        <v>3288</v>
      </c>
    </row>
    <row r="1539" spans="3:3" x14ac:dyDescent="0.25">
      <c r="C1539" t="s">
        <v>3362</v>
      </c>
    </row>
    <row r="1540" spans="3:3" x14ac:dyDescent="0.25">
      <c r="C1540" t="s">
        <v>1432</v>
      </c>
    </row>
    <row r="1541" spans="3:3" x14ac:dyDescent="0.25">
      <c r="C1541" t="s">
        <v>3163</v>
      </c>
    </row>
    <row r="1542" spans="3:3" x14ac:dyDescent="0.25">
      <c r="C1542" s="20" t="s">
        <v>2966</v>
      </c>
    </row>
    <row r="1543" spans="3:3" x14ac:dyDescent="0.25">
      <c r="C1543" s="20" t="s">
        <v>3373</v>
      </c>
    </row>
    <row r="1544" spans="3:3" x14ac:dyDescent="0.25">
      <c r="C1544" s="20" t="s">
        <v>3377</v>
      </c>
    </row>
    <row r="1545" spans="3:3" x14ac:dyDescent="0.25">
      <c r="C1545" s="20" t="s">
        <v>3068</v>
      </c>
    </row>
    <row r="1546" spans="3:3" x14ac:dyDescent="0.25">
      <c r="C1546" s="20" t="s">
        <v>3161</v>
      </c>
    </row>
    <row r="1547" spans="3:3" x14ac:dyDescent="0.25">
      <c r="C1547" s="20" t="s">
        <v>3312</v>
      </c>
    </row>
    <row r="1548" spans="3:3" x14ac:dyDescent="0.25">
      <c r="C1548" s="20" t="s">
        <v>3374</v>
      </c>
    </row>
    <row r="1549" spans="3:3" x14ac:dyDescent="0.25">
      <c r="C1549" s="20" t="s">
        <v>3378</v>
      </c>
    </row>
    <row r="1550" spans="3:3" x14ac:dyDescent="0.25">
      <c r="C1550" s="20" t="s">
        <v>3379</v>
      </c>
    </row>
    <row r="1551" spans="3:3" x14ac:dyDescent="0.25">
      <c r="C1551" s="20" t="s">
        <v>3381</v>
      </c>
    </row>
    <row r="1552" spans="3:3" x14ac:dyDescent="0.25">
      <c r="C1552" s="20" t="s">
        <v>3372</v>
      </c>
    </row>
    <row r="1553" spans="3:3" x14ac:dyDescent="0.25">
      <c r="C1553" s="20" t="s">
        <v>3375</v>
      </c>
    </row>
    <row r="1554" spans="3:3" x14ac:dyDescent="0.25">
      <c r="C1554" s="20" t="s">
        <v>3330</v>
      </c>
    </row>
    <row r="1555" spans="3:3" x14ac:dyDescent="0.25">
      <c r="C1555" s="20" t="s">
        <v>3380</v>
      </c>
    </row>
    <row r="1556" spans="3:3" x14ac:dyDescent="0.25">
      <c r="C1556" s="20" t="s">
        <v>3382</v>
      </c>
    </row>
    <row r="1557" spans="3:3" x14ac:dyDescent="0.25">
      <c r="C1557" s="20" t="s">
        <v>3016</v>
      </c>
    </row>
    <row r="1558" spans="3:3" x14ac:dyDescent="0.25">
      <c r="C1558" s="20" t="s">
        <v>3376</v>
      </c>
    </row>
    <row r="1559" spans="3:3" x14ac:dyDescent="0.25">
      <c r="C1559" s="20" t="s">
        <v>2968</v>
      </c>
    </row>
    <row r="1560" spans="3:3" x14ac:dyDescent="0.25">
      <c r="C1560" s="20" t="s">
        <v>3118</v>
      </c>
    </row>
    <row r="1561" spans="3:3" x14ac:dyDescent="0.25">
      <c r="C1561" s="20" t="s">
        <v>1457</v>
      </c>
    </row>
    <row r="1562" spans="3:3" x14ac:dyDescent="0.25">
      <c r="C1562" s="20" t="s">
        <v>3361</v>
      </c>
    </row>
    <row r="1563" spans="3:3" x14ac:dyDescent="0.25">
      <c r="C1563" s="20" t="s">
        <v>3242</v>
      </c>
    </row>
    <row r="1564" spans="3:3" x14ac:dyDescent="0.25">
      <c r="C1564" s="20" t="s">
        <v>3384</v>
      </c>
    </row>
    <row r="1565" spans="3:3" x14ac:dyDescent="0.25">
      <c r="C1565" s="20" t="s">
        <v>3354</v>
      </c>
    </row>
    <row r="1566" spans="3:3" x14ac:dyDescent="0.25">
      <c r="C1566" s="20" t="s">
        <v>3385</v>
      </c>
    </row>
    <row r="1567" spans="3:3" x14ac:dyDescent="0.25">
      <c r="C1567" s="20" t="s">
        <v>3206</v>
      </c>
    </row>
    <row r="1568" spans="3:3" x14ac:dyDescent="0.25">
      <c r="C1568" s="20" t="s">
        <v>3361</v>
      </c>
    </row>
    <row r="1569" spans="3:3" x14ac:dyDescent="0.25">
      <c r="C1569" s="20" t="s">
        <v>3387</v>
      </c>
    </row>
    <row r="1570" spans="3:3" x14ac:dyDescent="0.25">
      <c r="C1570" s="20" t="s">
        <v>3344</v>
      </c>
    </row>
    <row r="1571" spans="3:3" x14ac:dyDescent="0.25">
      <c r="C1571" s="20" t="s">
        <v>3361</v>
      </c>
    </row>
    <row r="1572" spans="3:3" x14ac:dyDescent="0.25">
      <c r="C1572" s="20" t="s">
        <v>3387</v>
      </c>
    </row>
    <row r="1573" spans="3:3" x14ac:dyDescent="0.25">
      <c r="C1573" s="20" t="s">
        <v>3344</v>
      </c>
    </row>
    <row r="1574" spans="3:3" x14ac:dyDescent="0.25">
      <c r="C1574" t="s">
        <v>3071</v>
      </c>
    </row>
    <row r="1575" spans="3:3" x14ac:dyDescent="0.25">
      <c r="C1575" t="s">
        <v>3391</v>
      </c>
    </row>
    <row r="1576" spans="3:3" x14ac:dyDescent="0.25">
      <c r="C1576" t="s">
        <v>3393</v>
      </c>
    </row>
    <row r="1577" spans="3:3" x14ac:dyDescent="0.25">
      <c r="C1577" t="s">
        <v>3164</v>
      </c>
    </row>
    <row r="1578" spans="3:3" x14ac:dyDescent="0.25">
      <c r="C1578" t="s">
        <v>3395</v>
      </c>
    </row>
    <row r="1579" spans="3:3" x14ac:dyDescent="0.25">
      <c r="C1579" t="s">
        <v>3330</v>
      </c>
    </row>
    <row r="1580" spans="3:3" x14ac:dyDescent="0.25">
      <c r="C1580" t="s">
        <v>3392</v>
      </c>
    </row>
    <row r="1581" spans="3:3" x14ac:dyDescent="0.25">
      <c r="C1581" t="s">
        <v>3375</v>
      </c>
    </row>
    <row r="1582" spans="3:3" x14ac:dyDescent="0.25">
      <c r="C1582" t="s">
        <v>3394</v>
      </c>
    </row>
    <row r="1583" spans="3:3" x14ac:dyDescent="0.25">
      <c r="C1583" t="s">
        <v>3380</v>
      </c>
    </row>
    <row r="1584" spans="3:3" x14ac:dyDescent="0.25">
      <c r="C1584" t="s">
        <v>3068</v>
      </c>
    </row>
    <row r="1585" spans="3:3" x14ac:dyDescent="0.25">
      <c r="C1585" t="s">
        <v>3373</v>
      </c>
    </row>
    <row r="1586" spans="3:3" x14ac:dyDescent="0.25">
      <c r="C1586" t="s">
        <v>3397</v>
      </c>
    </row>
    <row r="1587" spans="3:3" x14ac:dyDescent="0.25">
      <c r="C1587" t="s">
        <v>3362</v>
      </c>
    </row>
    <row r="1588" spans="3:3" x14ac:dyDescent="0.25">
      <c r="C1588" t="s">
        <v>3399</v>
      </c>
    </row>
    <row r="1589" spans="3:3" x14ac:dyDescent="0.25">
      <c r="C1589" t="s">
        <v>3400</v>
      </c>
    </row>
    <row r="1590" spans="3:3" x14ac:dyDescent="0.25">
      <c r="C1590" t="s">
        <v>2781</v>
      </c>
    </row>
    <row r="1591" spans="3:3" x14ac:dyDescent="0.25">
      <c r="C1591" t="s">
        <v>3400</v>
      </c>
    </row>
    <row r="1592" spans="3:3" x14ac:dyDescent="0.25">
      <c r="C1592" s="20" t="s">
        <v>3404</v>
      </c>
    </row>
    <row r="1593" spans="3:3" x14ac:dyDescent="0.25">
      <c r="C1593" s="20" t="s">
        <v>3405</v>
      </c>
    </row>
    <row r="1594" spans="3:3" x14ac:dyDescent="0.25">
      <c r="C1594" s="20" t="s">
        <v>3406</v>
      </c>
    </row>
    <row r="1595" spans="3:3" x14ac:dyDescent="0.25">
      <c r="C1595" s="20" t="s">
        <v>3407</v>
      </c>
    </row>
    <row r="1596" spans="3:3" x14ac:dyDescent="0.25">
      <c r="C1596" s="20" t="s">
        <v>3099</v>
      </c>
    </row>
    <row r="1597" spans="3:3" x14ac:dyDescent="0.25">
      <c r="C1597" s="20" t="s">
        <v>3068</v>
      </c>
    </row>
    <row r="1598" spans="3:3" x14ac:dyDescent="0.25">
      <c r="C1598" s="20" t="s">
        <v>3373</v>
      </c>
    </row>
    <row r="1599" spans="3:3" x14ac:dyDescent="0.25">
      <c r="C1599" s="20" t="s">
        <v>3399</v>
      </c>
    </row>
    <row r="1600" spans="3:3" x14ac:dyDescent="0.25">
      <c r="C1600" s="20" t="s">
        <v>3411</v>
      </c>
    </row>
    <row r="1601" spans="3:3" x14ac:dyDescent="0.25">
      <c r="C1601" t="s">
        <v>2959</v>
      </c>
    </row>
    <row r="1602" spans="3:3" x14ac:dyDescent="0.25">
      <c r="C1602" t="s">
        <v>3107</v>
      </c>
    </row>
    <row r="1603" spans="3:3" x14ac:dyDescent="0.25">
      <c r="C1603" t="s">
        <v>3414</v>
      </c>
    </row>
    <row r="1604" spans="3:3" x14ac:dyDescent="0.25">
      <c r="C1604" t="s">
        <v>3415</v>
      </c>
    </row>
    <row r="1605" spans="3:3" x14ac:dyDescent="0.25">
      <c r="C1605" t="s">
        <v>3313</v>
      </c>
    </row>
    <row r="1606" spans="3:3" x14ac:dyDescent="0.25">
      <c r="C1606" t="s">
        <v>3417</v>
      </c>
    </row>
    <row r="1607" spans="3:3" x14ac:dyDescent="0.25">
      <c r="C1607" t="s">
        <v>3418</v>
      </c>
    </row>
    <row r="1608" spans="3:3" x14ac:dyDescent="0.25">
      <c r="C1608" t="s">
        <v>3420</v>
      </c>
    </row>
    <row r="1609" spans="3:3" x14ac:dyDescent="0.25">
      <c r="C1609" t="s">
        <v>3394</v>
      </c>
    </row>
    <row r="1610" spans="3:3" x14ac:dyDescent="0.25">
      <c r="C1610" t="s">
        <v>2572</v>
      </c>
    </row>
    <row r="1611" spans="3:3" x14ac:dyDescent="0.25">
      <c r="C1611" t="s">
        <v>812</v>
      </c>
    </row>
    <row r="1612" spans="3:3" x14ac:dyDescent="0.25">
      <c r="C1612" t="s">
        <v>2730</v>
      </c>
    </row>
    <row r="1613" spans="3:3" x14ac:dyDescent="0.25">
      <c r="C1613" t="s">
        <v>3428</v>
      </c>
    </row>
    <row r="1614" spans="3:3" x14ac:dyDescent="0.25">
      <c r="C1614" t="s">
        <v>3429</v>
      </c>
    </row>
    <row r="1615" spans="3:3" x14ac:dyDescent="0.25">
      <c r="C1615" t="s">
        <v>2852</v>
      </c>
    </row>
    <row r="1616" spans="3:3" x14ac:dyDescent="0.25">
      <c r="C1616" t="s">
        <v>2730</v>
      </c>
    </row>
    <row r="1617" spans="3:3" x14ac:dyDescent="0.25">
      <c r="C1617" t="s">
        <v>3430</v>
      </c>
    </row>
    <row r="1618" spans="3:3" x14ac:dyDescent="0.25">
      <c r="C1618" t="s">
        <v>2515</v>
      </c>
    </row>
    <row r="1619" spans="3:3" x14ac:dyDescent="0.25">
      <c r="C1619" t="s">
        <v>2729</v>
      </c>
    </row>
    <row r="1620" spans="3:3" x14ac:dyDescent="0.25">
      <c r="C1620" t="s">
        <v>2515</v>
      </c>
    </row>
    <row r="1621" spans="3:3" x14ac:dyDescent="0.25">
      <c r="C1621" t="s">
        <v>3357</v>
      </c>
    </row>
    <row r="1622" spans="3:3" x14ac:dyDescent="0.25">
      <c r="C1622" t="s">
        <v>2515</v>
      </c>
    </row>
    <row r="1623" spans="3:3" x14ac:dyDescent="0.25">
      <c r="C1623" t="s">
        <v>2965</v>
      </c>
    </row>
    <row r="1624" spans="3:3" x14ac:dyDescent="0.25">
      <c r="C1624" t="s">
        <v>2497</v>
      </c>
    </row>
    <row r="1625" spans="3:3" x14ac:dyDescent="0.25">
      <c r="C1625" t="s">
        <v>2504</v>
      </c>
    </row>
    <row r="1626" spans="3:3" x14ac:dyDescent="0.25">
      <c r="C1626" t="s">
        <v>2497</v>
      </c>
    </row>
    <row r="1627" spans="3:3" x14ac:dyDescent="0.25">
      <c r="C1627" t="s">
        <v>2632</v>
      </c>
    </row>
    <row r="1628" spans="3:3" x14ac:dyDescent="0.25">
      <c r="C1628" t="s">
        <v>2497</v>
      </c>
    </row>
    <row r="1629" spans="3:3" x14ac:dyDescent="0.25">
      <c r="C1629" t="s">
        <v>3431</v>
      </c>
    </row>
    <row r="1630" spans="3:3" x14ac:dyDescent="0.25">
      <c r="C1630" t="s">
        <v>1527</v>
      </c>
    </row>
    <row r="1631" spans="3:3" x14ac:dyDescent="0.25">
      <c r="C1631" t="s">
        <v>2504</v>
      </c>
    </row>
    <row r="1632" spans="3:3" x14ac:dyDescent="0.25">
      <c r="C1632" t="s">
        <v>2515</v>
      </c>
    </row>
    <row r="1633" spans="3:3" x14ac:dyDescent="0.25">
      <c r="C1633" t="s">
        <v>2852</v>
      </c>
    </row>
    <row r="1634" spans="3:3" x14ac:dyDescent="0.25">
      <c r="C1634" s="20" t="s">
        <v>3438</v>
      </c>
    </row>
    <row r="1635" spans="3:3" x14ac:dyDescent="0.25">
      <c r="C1635" s="20" t="s">
        <v>1432</v>
      </c>
    </row>
    <row r="1636" spans="3:3" x14ac:dyDescent="0.25">
      <c r="C1636" s="20" t="s">
        <v>3439</v>
      </c>
    </row>
    <row r="1637" spans="3:3" x14ac:dyDescent="0.25">
      <c r="C1637" s="20" t="s">
        <v>3429</v>
      </c>
    </row>
    <row r="1638" spans="3:3" x14ac:dyDescent="0.25">
      <c r="C1638" s="20" t="s">
        <v>3440</v>
      </c>
    </row>
    <row r="1639" spans="3:3" x14ac:dyDescent="0.25">
      <c r="C1639" s="20" t="s">
        <v>2730</v>
      </c>
    </row>
    <row r="1640" spans="3:3" x14ac:dyDescent="0.25">
      <c r="C1640" s="20" t="s">
        <v>3441</v>
      </c>
    </row>
    <row r="1641" spans="3:3" x14ac:dyDescent="0.25">
      <c r="C1641" s="20" t="s">
        <v>3442</v>
      </c>
    </row>
    <row r="1642" spans="3:3" x14ac:dyDescent="0.25">
      <c r="C1642" s="20" t="s">
        <v>3443</v>
      </c>
    </row>
    <row r="1643" spans="3:3" x14ac:dyDescent="0.25">
      <c r="C1643" s="20" t="s">
        <v>3444</v>
      </c>
    </row>
    <row r="1644" spans="3:3" x14ac:dyDescent="0.25">
      <c r="C1644" s="20" t="s">
        <v>2515</v>
      </c>
    </row>
    <row r="1645" spans="3:3" x14ac:dyDescent="0.25">
      <c r="C1645" s="20" t="s">
        <v>3445</v>
      </c>
    </row>
    <row r="1646" spans="3:3" x14ac:dyDescent="0.25">
      <c r="C1646" s="20" t="s">
        <v>2497</v>
      </c>
    </row>
    <row r="1647" spans="3:3" x14ac:dyDescent="0.25">
      <c r="C1647" s="20" t="s">
        <v>3446</v>
      </c>
    </row>
    <row r="1648" spans="3:3" x14ac:dyDescent="0.25">
      <c r="C1648" s="20" t="s">
        <v>3447</v>
      </c>
    </row>
    <row r="1649" spans="3:3" x14ac:dyDescent="0.25">
      <c r="C1649" s="20" t="s">
        <v>3448</v>
      </c>
    </row>
    <row r="1650" spans="3:3" x14ac:dyDescent="0.25">
      <c r="C1650" s="20" t="s">
        <v>3449</v>
      </c>
    </row>
    <row r="1651" spans="3:3" x14ac:dyDescent="0.25">
      <c r="C1651" s="20" t="s">
        <v>1527</v>
      </c>
    </row>
    <row r="1652" spans="3:3" x14ac:dyDescent="0.25">
      <c r="C1652" s="20" t="s">
        <v>3450</v>
      </c>
    </row>
    <row r="1653" spans="3:3" x14ac:dyDescent="0.25">
      <c r="C1653" s="20" t="s">
        <v>2515</v>
      </c>
    </row>
    <row r="1654" spans="3:3" x14ac:dyDescent="0.25">
      <c r="C1654" s="20" t="s">
        <v>2582</v>
      </c>
    </row>
    <row r="1655" spans="3:3" x14ac:dyDescent="0.25">
      <c r="C1655" t="s">
        <v>3454</v>
      </c>
    </row>
    <row r="1656" spans="3:3" x14ac:dyDescent="0.25">
      <c r="C1656" t="s">
        <v>3456</v>
      </c>
    </row>
    <row r="1657" spans="3:3" x14ac:dyDescent="0.25">
      <c r="C1657" t="s">
        <v>3458</v>
      </c>
    </row>
    <row r="1658" spans="3:3" x14ac:dyDescent="0.25">
      <c r="C1658" t="s">
        <v>3455</v>
      </c>
    </row>
    <row r="1659" spans="3:3" x14ac:dyDescent="0.25">
      <c r="C1659" t="s">
        <v>3457</v>
      </c>
    </row>
    <row r="1660" spans="3:3" x14ac:dyDescent="0.25">
      <c r="C1660" t="s">
        <v>3459</v>
      </c>
    </row>
    <row r="1661" spans="3:3" x14ac:dyDescent="0.25">
      <c r="C1661" s="20" t="s">
        <v>3071</v>
      </c>
    </row>
    <row r="1662" spans="3:3" x14ac:dyDescent="0.25">
      <c r="C1662" s="20" t="s">
        <v>3463</v>
      </c>
    </row>
    <row r="1663" spans="3:3" x14ac:dyDescent="0.25">
      <c r="C1663" s="20" t="s">
        <v>1457</v>
      </c>
    </row>
    <row r="1664" spans="3:3" x14ac:dyDescent="0.25">
      <c r="C1664" s="20" t="s">
        <v>3164</v>
      </c>
    </row>
    <row r="1665" spans="3:3" x14ac:dyDescent="0.25">
      <c r="C1665" s="20" t="s">
        <v>3464</v>
      </c>
    </row>
    <row r="1666" spans="3:3" x14ac:dyDescent="0.25">
      <c r="C1666" s="20" t="s">
        <v>3071</v>
      </c>
    </row>
    <row r="1667" spans="3:3" x14ac:dyDescent="0.25">
      <c r="C1667" t="s">
        <v>3164</v>
      </c>
    </row>
    <row r="1668" spans="3:3" x14ac:dyDescent="0.25">
      <c r="C1668" t="s">
        <v>3071</v>
      </c>
    </row>
    <row r="1669" spans="3:3" x14ac:dyDescent="0.25">
      <c r="C1669" t="s">
        <v>3463</v>
      </c>
    </row>
    <row r="1670" spans="3:3" x14ac:dyDescent="0.25">
      <c r="C1670" s="20" t="s">
        <v>3164</v>
      </c>
    </row>
    <row r="1671" spans="3:3" x14ac:dyDescent="0.25">
      <c r="C1671" s="20" t="s">
        <v>3071</v>
      </c>
    </row>
    <row r="1672" spans="3:3" x14ac:dyDescent="0.25">
      <c r="C1672" s="20" t="s">
        <v>3463</v>
      </c>
    </row>
    <row r="1673" spans="3:3" x14ac:dyDescent="0.25">
      <c r="C1673" t="s">
        <v>2638</v>
      </c>
    </row>
    <row r="1674" spans="3:3" x14ac:dyDescent="0.25">
      <c r="C1674" t="s">
        <v>3475</v>
      </c>
    </row>
    <row r="1675" spans="3:3" x14ac:dyDescent="0.25">
      <c r="C1675" t="s">
        <v>3476</v>
      </c>
    </row>
    <row r="1676" spans="3:3" x14ac:dyDescent="0.25">
      <c r="C1676" t="s">
        <v>1527</v>
      </c>
    </row>
    <row r="1677" spans="3:3" x14ac:dyDescent="0.25">
      <c r="C1677" t="s">
        <v>2501</v>
      </c>
    </row>
    <row r="1678" spans="3:3" x14ac:dyDescent="0.25">
      <c r="C1678" t="s">
        <v>3477</v>
      </c>
    </row>
    <row r="1679" spans="3:3" x14ac:dyDescent="0.25">
      <c r="C1679" t="s">
        <v>2505</v>
      </c>
    </row>
    <row r="1680" spans="3:3" x14ac:dyDescent="0.25">
      <c r="C1680" t="s">
        <v>2639</v>
      </c>
    </row>
    <row r="1681" spans="3:3" x14ac:dyDescent="0.25">
      <c r="C1681" t="s">
        <v>3478</v>
      </c>
    </row>
    <row r="1682" spans="3:3" x14ac:dyDescent="0.25">
      <c r="C1682" t="s">
        <v>3479</v>
      </c>
    </row>
    <row r="1683" spans="3:3" x14ac:dyDescent="0.25">
      <c r="C1683" t="s">
        <v>3480</v>
      </c>
    </row>
    <row r="1684" spans="3:3" x14ac:dyDescent="0.25">
      <c r="C1684" t="s">
        <v>2811</v>
      </c>
    </row>
    <row r="1685" spans="3:3" x14ac:dyDescent="0.25">
      <c r="C1685" t="s">
        <v>2733</v>
      </c>
    </row>
    <row r="1686" spans="3:3" x14ac:dyDescent="0.25">
      <c r="C1686" t="s">
        <v>3481</v>
      </c>
    </row>
    <row r="1687" spans="3:3" x14ac:dyDescent="0.25">
      <c r="C1687" t="s">
        <v>2638</v>
      </c>
    </row>
    <row r="1688" spans="3:3" x14ac:dyDescent="0.25">
      <c r="C1688" t="s">
        <v>3284</v>
      </c>
    </row>
    <row r="1689" spans="3:3" x14ac:dyDescent="0.25">
      <c r="C1689" t="s">
        <v>3482</v>
      </c>
    </row>
    <row r="1690" spans="3:3" x14ac:dyDescent="0.25">
      <c r="C1690" t="s">
        <v>3483</v>
      </c>
    </row>
    <row r="1691" spans="3:3" x14ac:dyDescent="0.25">
      <c r="C1691" t="s">
        <v>2575</v>
      </c>
    </row>
    <row r="1692" spans="3:3" x14ac:dyDescent="0.25">
      <c r="C1692" t="s">
        <v>2633</v>
      </c>
    </row>
    <row r="1693" spans="3:3" x14ac:dyDescent="0.25">
      <c r="C1693" t="s">
        <v>2638</v>
      </c>
    </row>
    <row r="1694" spans="3:3" x14ac:dyDescent="0.25">
      <c r="C1694" t="s">
        <v>2857</v>
      </c>
    </row>
    <row r="1695" spans="3:3" x14ac:dyDescent="0.25">
      <c r="C1695" t="s">
        <v>2686</v>
      </c>
    </row>
    <row r="1696" spans="3:3" x14ac:dyDescent="0.25">
      <c r="C1696" t="s">
        <v>1528</v>
      </c>
    </row>
    <row r="1697" spans="3:3" x14ac:dyDescent="0.25">
      <c r="C1697" t="s">
        <v>3484</v>
      </c>
    </row>
    <row r="1698" spans="3:3" x14ac:dyDescent="0.25">
      <c r="C1698" t="s">
        <v>2849</v>
      </c>
    </row>
    <row r="1699" spans="3:3" x14ac:dyDescent="0.25">
      <c r="C1699" t="s">
        <v>2683</v>
      </c>
    </row>
    <row r="1700" spans="3:3" x14ac:dyDescent="0.25">
      <c r="C1700" t="s">
        <v>1528</v>
      </c>
    </row>
    <row r="1701" spans="3:3" x14ac:dyDescent="0.25">
      <c r="C1701" t="s">
        <v>2683</v>
      </c>
    </row>
    <row r="1702" spans="3:3" x14ac:dyDescent="0.25">
      <c r="C1702" t="s">
        <v>3485</v>
      </c>
    </row>
    <row r="1703" spans="3:3" x14ac:dyDescent="0.25">
      <c r="C1703" t="s">
        <v>2683</v>
      </c>
    </row>
    <row r="1704" spans="3:3" x14ac:dyDescent="0.25">
      <c r="C1704" t="s">
        <v>2515</v>
      </c>
    </row>
    <row r="1705" spans="3:3" x14ac:dyDescent="0.25">
      <c r="C1705" s="20" t="s">
        <v>3493</v>
      </c>
    </row>
    <row r="1706" spans="3:3" x14ac:dyDescent="0.25">
      <c r="C1706" s="20" t="s">
        <v>3496</v>
      </c>
    </row>
    <row r="1707" spans="3:3" x14ac:dyDescent="0.25">
      <c r="C1707" s="20" t="s">
        <v>3500</v>
      </c>
    </row>
    <row r="1708" spans="3:3" x14ac:dyDescent="0.25">
      <c r="C1708" s="20" t="s">
        <v>3503</v>
      </c>
    </row>
    <row r="1709" spans="3:3" x14ac:dyDescent="0.25">
      <c r="C1709" s="20" t="s">
        <v>3494</v>
      </c>
    </row>
    <row r="1710" spans="3:3" x14ac:dyDescent="0.25">
      <c r="C1710" s="20" t="s">
        <v>3495</v>
      </c>
    </row>
    <row r="1711" spans="3:3" x14ac:dyDescent="0.25">
      <c r="C1711" s="20" t="s">
        <v>3493</v>
      </c>
    </row>
    <row r="1712" spans="3:3" x14ac:dyDescent="0.25">
      <c r="C1712" s="20" t="s">
        <v>2639</v>
      </c>
    </row>
    <row r="1713" spans="3:3" x14ac:dyDescent="0.25">
      <c r="C1713" s="20" t="s">
        <v>3284</v>
      </c>
    </row>
    <row r="1714" spans="3:3" x14ac:dyDescent="0.25">
      <c r="C1714" s="20" t="s">
        <v>3204</v>
      </c>
    </row>
    <row r="1715" spans="3:3" x14ac:dyDescent="0.25">
      <c r="C1715" s="20" t="s">
        <v>3497</v>
      </c>
    </row>
    <row r="1716" spans="3:3" x14ac:dyDescent="0.25">
      <c r="C1716" s="20" t="s">
        <v>3498</v>
      </c>
    </row>
    <row r="1717" spans="3:3" x14ac:dyDescent="0.25">
      <c r="C1717" s="20" t="s">
        <v>3499</v>
      </c>
    </row>
    <row r="1718" spans="3:3" x14ac:dyDescent="0.25">
      <c r="C1718" s="20" t="s">
        <v>3284</v>
      </c>
    </row>
    <row r="1719" spans="3:3" x14ac:dyDescent="0.25">
      <c r="C1719" s="20" t="s">
        <v>2639</v>
      </c>
    </row>
    <row r="1720" spans="3:3" x14ac:dyDescent="0.25">
      <c r="C1720" s="20" t="s">
        <v>3247</v>
      </c>
    </row>
    <row r="1721" spans="3:3" x14ac:dyDescent="0.25">
      <c r="C1721" s="20" t="s">
        <v>3501</v>
      </c>
    </row>
    <row r="1722" spans="3:3" x14ac:dyDescent="0.25">
      <c r="C1722" s="20" t="s">
        <v>3310</v>
      </c>
    </row>
    <row r="1723" spans="3:3" x14ac:dyDescent="0.25">
      <c r="C1723" s="20" t="s">
        <v>3500</v>
      </c>
    </row>
    <row r="1724" spans="3:3" x14ac:dyDescent="0.25">
      <c r="C1724" s="20" t="s">
        <v>1528</v>
      </c>
    </row>
    <row r="1725" spans="3:3" x14ac:dyDescent="0.25">
      <c r="C1725" s="20" t="s">
        <v>1528</v>
      </c>
    </row>
    <row r="1726" spans="3:3" x14ac:dyDescent="0.25">
      <c r="C1726" s="20" t="s">
        <v>3502</v>
      </c>
    </row>
    <row r="1727" spans="3:3" x14ac:dyDescent="0.25">
      <c r="C1727" s="20" t="s">
        <v>3504</v>
      </c>
    </row>
    <row r="1728" spans="3:3" x14ac:dyDescent="0.25">
      <c r="C1728" s="20" t="s">
        <v>3505</v>
      </c>
    </row>
    <row r="1729" spans="3:3" x14ac:dyDescent="0.25">
      <c r="C1729" s="20" t="s">
        <v>3496</v>
      </c>
    </row>
    <row r="1730" spans="3:3" x14ac:dyDescent="0.25">
      <c r="C1730" s="20" t="s">
        <v>2515</v>
      </c>
    </row>
    <row r="1731" spans="3:3" x14ac:dyDescent="0.25">
      <c r="C1731" s="20" t="s">
        <v>2515</v>
      </c>
    </row>
    <row r="1732" spans="3:3" x14ac:dyDescent="0.25">
      <c r="C1732" s="20" t="s">
        <v>3253</v>
      </c>
    </row>
    <row r="1733" spans="3:3" x14ac:dyDescent="0.25">
      <c r="C1733" t="s">
        <v>3204</v>
      </c>
    </row>
    <row r="1734" spans="3:3" x14ac:dyDescent="0.25">
      <c r="C1734" t="s">
        <v>3502</v>
      </c>
    </row>
    <row r="1735" spans="3:3" x14ac:dyDescent="0.25">
      <c r="C1735" t="s">
        <v>3510</v>
      </c>
    </row>
    <row r="1736" spans="3:3" x14ac:dyDescent="0.25">
      <c r="C1736" t="s">
        <v>3253</v>
      </c>
    </row>
    <row r="1737" spans="3:3" x14ac:dyDescent="0.25">
      <c r="C1737" t="s">
        <v>3509</v>
      </c>
    </row>
    <row r="1738" spans="3:3" x14ac:dyDescent="0.25">
      <c r="C1738" t="s">
        <v>1432</v>
      </c>
    </row>
    <row r="1739" spans="3:3" x14ac:dyDescent="0.25">
      <c r="C1739" t="s">
        <v>3448</v>
      </c>
    </row>
    <row r="1740" spans="3:3" x14ac:dyDescent="0.25">
      <c r="C1740" t="s">
        <v>3511</v>
      </c>
    </row>
    <row r="1741" spans="3:3" x14ac:dyDescent="0.25">
      <c r="C1741" s="20" t="s">
        <v>3509</v>
      </c>
    </row>
    <row r="1742" spans="3:3" x14ac:dyDescent="0.25">
      <c r="C1742" s="20" t="s">
        <v>1432</v>
      </c>
    </row>
    <row r="1743" spans="3:3" x14ac:dyDescent="0.25">
      <c r="C1743" s="20" t="s">
        <v>3448</v>
      </c>
    </row>
    <row r="1744" spans="3:3" x14ac:dyDescent="0.25">
      <c r="C1744" s="20" t="s">
        <v>3511</v>
      </c>
    </row>
    <row r="1745" spans="3:3" x14ac:dyDescent="0.25">
      <c r="C1745" s="20" t="s">
        <v>3515</v>
      </c>
    </row>
    <row r="1746" spans="3:3" x14ac:dyDescent="0.25">
      <c r="C1746" s="20" t="s">
        <v>3516</v>
      </c>
    </row>
    <row r="1747" spans="3:3" x14ac:dyDescent="0.25">
      <c r="C1747" s="20" t="s">
        <v>3517</v>
      </c>
    </row>
    <row r="1748" spans="3:3" x14ac:dyDescent="0.25">
      <c r="C1748" s="20" t="s">
        <v>2510</v>
      </c>
    </row>
    <row r="1749" spans="3:3" x14ac:dyDescent="0.25">
      <c r="C1749" t="s">
        <v>3520</v>
      </c>
    </row>
    <row r="1750" spans="3:3" x14ac:dyDescent="0.25">
      <c r="C1750" t="s">
        <v>3521</v>
      </c>
    </row>
    <row r="1751" spans="3:3" x14ac:dyDescent="0.25">
      <c r="C1751" t="s">
        <v>3522</v>
      </c>
    </row>
    <row r="1752" spans="3:3" x14ac:dyDescent="0.25">
      <c r="C1752" t="s">
        <v>3523</v>
      </c>
    </row>
    <row r="1753" spans="3:3" x14ac:dyDescent="0.25">
      <c r="C1753" s="20" t="s">
        <v>3520</v>
      </c>
    </row>
    <row r="1754" spans="3:3" x14ac:dyDescent="0.25">
      <c r="C1754" s="20" t="s">
        <v>3521</v>
      </c>
    </row>
    <row r="1755" spans="3:3" x14ac:dyDescent="0.25">
      <c r="C1755" s="20" t="s">
        <v>3522</v>
      </c>
    </row>
    <row r="1756" spans="3:3" x14ac:dyDescent="0.25">
      <c r="C1756" s="20" t="s">
        <v>3523</v>
      </c>
    </row>
    <row r="1757" spans="3:3" x14ac:dyDescent="0.25">
      <c r="C1757" t="s">
        <v>3527</v>
      </c>
    </row>
    <row r="1758" spans="3:3" x14ac:dyDescent="0.25">
      <c r="C1758" t="s">
        <v>3249</v>
      </c>
    </row>
    <row r="1759" spans="3:3" x14ac:dyDescent="0.25">
      <c r="C1759" t="s">
        <v>3529</v>
      </c>
    </row>
    <row r="1760" spans="3:3" x14ac:dyDescent="0.25">
      <c r="C1760" s="52" t="s">
        <v>1359</v>
      </c>
    </row>
    <row r="1761" spans="3:3" x14ac:dyDescent="0.25">
      <c r="C1761" s="52" t="s">
        <v>3531</v>
      </c>
    </row>
    <row r="1762" spans="3:3" x14ac:dyDescent="0.25">
      <c r="C1762" s="52" t="s">
        <v>1401</v>
      </c>
    </row>
    <row r="1763" spans="3:3" x14ac:dyDescent="0.25">
      <c r="C1763" s="52" t="s">
        <v>3531</v>
      </c>
    </row>
    <row r="1764" spans="3:3" x14ac:dyDescent="0.25">
      <c r="C1764" s="52" t="s">
        <v>1401</v>
      </c>
    </row>
    <row r="1765" spans="3:3" x14ac:dyDescent="0.25">
      <c r="C1765" s="52" t="s">
        <v>1425</v>
      </c>
    </row>
    <row r="1766" spans="3:3" x14ac:dyDescent="0.25">
      <c r="C1766" s="52" t="s">
        <v>1432</v>
      </c>
    </row>
    <row r="1767" spans="3:3" x14ac:dyDescent="0.25">
      <c r="C1767" s="52" t="s">
        <v>1440</v>
      </c>
    </row>
    <row r="1768" spans="3:3" x14ac:dyDescent="0.25">
      <c r="C1768" s="52" t="s">
        <v>1457</v>
      </c>
    </row>
    <row r="1769" spans="3:3" x14ac:dyDescent="0.25">
      <c r="C1769" s="52" t="s">
        <v>1466</v>
      </c>
    </row>
    <row r="1770" spans="3:3" x14ac:dyDescent="0.25">
      <c r="C1770" s="52" t="s">
        <v>1527</v>
      </c>
    </row>
    <row r="1771" spans="3:3" x14ac:dyDescent="0.25">
      <c r="C1771" s="52" t="s">
        <v>1528</v>
      </c>
    </row>
    <row r="1772" spans="3:3" x14ac:dyDescent="0.25">
      <c r="C1772" s="52" t="s">
        <v>1533</v>
      </c>
    </row>
    <row r="1773" spans="3:3" x14ac:dyDescent="0.25">
      <c r="C1773" s="52" t="s">
        <v>1528</v>
      </c>
    </row>
    <row r="1774" spans="3:3" x14ac:dyDescent="0.25">
      <c r="C1774" s="52" t="s">
        <v>1535</v>
      </c>
    </row>
    <row r="1775" spans="3:3" x14ac:dyDescent="0.25">
      <c r="C1775" s="52" t="s">
        <v>1535</v>
      </c>
    </row>
  </sheetData>
  <sortState xmlns:xlrd2="http://schemas.microsoft.com/office/spreadsheetml/2017/richdata2" ref="F2:G1777">
    <sortCondition descending="1" ref="G2:G1777"/>
    <sortCondition ref="F2:F177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C824-F7F9-407E-8151-71CD755B11BF}">
  <sheetPr>
    <tabColor theme="8" tint="0.79998168889431442"/>
  </sheetPr>
  <dimension ref="A1:DF23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I15" sqref="CI15"/>
    </sheetView>
  </sheetViews>
  <sheetFormatPr defaultRowHeight="15" x14ac:dyDescent="0.25"/>
  <cols>
    <col min="1" max="1" width="27.140625" bestFit="1" customWidth="1"/>
    <col min="2" max="2" width="25.28515625" bestFit="1" customWidth="1"/>
    <col min="3" max="3" width="19.140625" bestFit="1" customWidth="1"/>
    <col min="4" max="4" width="22.7109375" bestFit="1" customWidth="1"/>
    <col min="5" max="5" width="19.5703125" bestFit="1" customWidth="1"/>
    <col min="6" max="6" width="19.28515625" bestFit="1" customWidth="1"/>
    <col min="7" max="7" width="23.7109375" bestFit="1" customWidth="1"/>
    <col min="8" max="8" width="21" bestFit="1" customWidth="1"/>
    <col min="9" max="10" width="21.7109375" bestFit="1" customWidth="1"/>
    <col min="11" max="11" width="20.28515625" bestFit="1" customWidth="1"/>
    <col min="12" max="12" width="17.28515625" bestFit="1" customWidth="1"/>
    <col min="13" max="13" width="14.85546875" bestFit="1" customWidth="1"/>
    <col min="14" max="15" width="24.42578125" bestFit="1" customWidth="1"/>
    <col min="16" max="16" width="21.5703125" bestFit="1" customWidth="1"/>
    <col min="17" max="17" width="17.28515625" bestFit="1" customWidth="1"/>
    <col min="18" max="18" width="19" bestFit="1" customWidth="1"/>
    <col min="19" max="19" width="20.7109375" bestFit="1" customWidth="1"/>
    <col min="20" max="20" width="18.5703125" bestFit="1" customWidth="1"/>
    <col min="21" max="21" width="32.5703125" bestFit="1" customWidth="1"/>
    <col min="22" max="22" width="22.28515625" bestFit="1" customWidth="1"/>
    <col min="23" max="23" width="19.85546875" bestFit="1" customWidth="1"/>
    <col min="24" max="24" width="18.28515625" bestFit="1" customWidth="1"/>
    <col min="25" max="25" width="22" bestFit="1" customWidth="1"/>
    <col min="26" max="26" width="19.5703125" bestFit="1" customWidth="1"/>
    <col min="27" max="27" width="20.7109375" bestFit="1" customWidth="1"/>
    <col min="28" max="28" width="26" bestFit="1" customWidth="1"/>
    <col min="29" max="29" width="14.85546875" bestFit="1" customWidth="1"/>
    <col min="30" max="30" width="22.28515625" bestFit="1" customWidth="1"/>
    <col min="31" max="32" width="26.85546875" bestFit="1" customWidth="1"/>
    <col min="33" max="33" width="22.28515625" bestFit="1" customWidth="1"/>
    <col min="34" max="34" width="27.5703125" bestFit="1" customWidth="1"/>
    <col min="35" max="35" width="22.28515625" bestFit="1" customWidth="1"/>
    <col min="36" max="36" width="20.140625" bestFit="1" customWidth="1"/>
    <col min="37" max="40" width="25.140625" bestFit="1" customWidth="1"/>
    <col min="41" max="41" width="19.85546875" bestFit="1" customWidth="1"/>
    <col min="42" max="42" width="24.5703125" bestFit="1" customWidth="1"/>
    <col min="43" max="43" width="21.42578125" bestFit="1" customWidth="1"/>
    <col min="44" max="44" width="22" bestFit="1" customWidth="1"/>
    <col min="45" max="45" width="21.85546875" bestFit="1" customWidth="1"/>
    <col min="46" max="46" width="21" bestFit="1" customWidth="1"/>
    <col min="47" max="47" width="14.85546875" bestFit="1" customWidth="1"/>
    <col min="48" max="48" width="26.85546875" bestFit="1" customWidth="1"/>
    <col min="49" max="49" width="22" bestFit="1" customWidth="1"/>
    <col min="50" max="50" width="21.85546875" bestFit="1" customWidth="1"/>
    <col min="51" max="51" width="20.140625" bestFit="1" customWidth="1"/>
    <col min="52" max="52" width="17.7109375" bestFit="1" customWidth="1"/>
    <col min="53" max="53" width="20" bestFit="1" customWidth="1"/>
    <col min="54" max="54" width="19.5703125" bestFit="1" customWidth="1"/>
    <col min="55" max="55" width="18.85546875" bestFit="1" customWidth="1"/>
    <col min="56" max="56" width="19.7109375" bestFit="1" customWidth="1"/>
    <col min="57" max="57" width="22" bestFit="1" customWidth="1"/>
    <col min="58" max="58" width="21.7109375" bestFit="1" customWidth="1"/>
    <col min="59" max="59" width="26.85546875" bestFit="1" customWidth="1"/>
    <col min="60" max="60" width="16.42578125" bestFit="1" customWidth="1"/>
    <col min="61" max="61" width="24.85546875" bestFit="1" customWidth="1"/>
    <col min="62" max="62" width="22" bestFit="1" customWidth="1"/>
    <col min="63" max="63" width="23.7109375" bestFit="1" customWidth="1"/>
    <col min="64" max="64" width="18.85546875" bestFit="1" customWidth="1"/>
    <col min="65" max="65" width="21.7109375" bestFit="1" customWidth="1"/>
    <col min="66" max="66" width="28.85546875" bestFit="1" customWidth="1"/>
    <col min="67" max="67" width="27" bestFit="1" customWidth="1"/>
    <col min="68" max="68" width="14.85546875" bestFit="1" customWidth="1"/>
    <col min="69" max="69" width="22" bestFit="1" customWidth="1"/>
    <col min="70" max="70" width="25.28515625" bestFit="1" customWidth="1"/>
    <col min="71" max="71" width="19.7109375" bestFit="1" customWidth="1"/>
    <col min="72" max="72" width="19.140625" bestFit="1" customWidth="1"/>
    <col min="73" max="73" width="29.28515625" bestFit="1" customWidth="1"/>
    <col min="74" max="74" width="17.42578125" bestFit="1" customWidth="1"/>
    <col min="75" max="75" width="22.140625" bestFit="1" customWidth="1"/>
    <col min="76" max="76" width="18.85546875" bestFit="1" customWidth="1"/>
    <col min="77" max="77" width="22" bestFit="1" customWidth="1"/>
    <col min="78" max="78" width="20.140625" customWidth="1"/>
    <col min="79" max="80" width="21.5703125" bestFit="1" customWidth="1"/>
    <col min="81" max="81" width="23" bestFit="1" customWidth="1"/>
    <col min="82" max="82" width="22.7109375" bestFit="1" customWidth="1"/>
    <col min="83" max="83" width="23.28515625" bestFit="1" customWidth="1"/>
    <col min="84" max="84" width="17.42578125" customWidth="1"/>
    <col min="85" max="85" width="22.85546875" bestFit="1" customWidth="1"/>
    <col min="86" max="86" width="22.5703125" bestFit="1" customWidth="1"/>
    <col min="87" max="87" width="21" customWidth="1"/>
    <col min="88" max="88" width="25" customWidth="1"/>
    <col min="89" max="89" width="21.5703125" customWidth="1"/>
    <col min="90" max="90" width="20.42578125" customWidth="1"/>
    <col min="91" max="91" width="27.85546875" customWidth="1"/>
    <col min="92" max="92" width="23.42578125" customWidth="1"/>
    <col min="93" max="93" width="19.42578125" customWidth="1"/>
    <col min="94" max="94" width="26.5703125" customWidth="1"/>
    <col min="95" max="95" width="23.140625" customWidth="1"/>
    <col min="96" max="96" width="23.140625" bestFit="1" customWidth="1"/>
    <col min="97" max="97" width="23" customWidth="1"/>
    <col min="98" max="98" width="21.5703125" customWidth="1"/>
    <col min="99" max="99" width="25.140625" bestFit="1" customWidth="1"/>
    <col min="100" max="100" width="16.5703125" customWidth="1"/>
    <col min="101" max="101" width="20" customWidth="1"/>
    <col min="102" max="102" width="18.85546875" bestFit="1" customWidth="1"/>
    <col min="103" max="103" width="20.42578125" customWidth="1"/>
    <col min="104" max="104" width="23.140625" bestFit="1" customWidth="1"/>
    <col min="105" max="105" width="25.28515625" bestFit="1" customWidth="1"/>
    <col min="106" max="106" width="21.140625" customWidth="1"/>
    <col min="107" max="107" width="18.140625" customWidth="1"/>
    <col min="108" max="108" width="15.28515625" customWidth="1"/>
    <col min="109" max="109" width="14.85546875" customWidth="1"/>
    <col min="110" max="110" width="16.85546875" customWidth="1"/>
  </cols>
  <sheetData>
    <row r="1" spans="1:110" ht="15.75" x14ac:dyDescent="0.25">
      <c r="A1" s="1"/>
      <c r="B1" s="2">
        <v>1922</v>
      </c>
      <c r="C1" s="2">
        <v>1923</v>
      </c>
      <c r="D1" s="2">
        <v>1924</v>
      </c>
      <c r="E1" s="2">
        <v>1925</v>
      </c>
      <c r="F1" s="2">
        <v>1926</v>
      </c>
      <c r="G1" s="2">
        <v>1927</v>
      </c>
      <c r="H1" s="2">
        <v>1928</v>
      </c>
      <c r="I1" s="2">
        <v>1929</v>
      </c>
      <c r="J1" s="2">
        <v>1930</v>
      </c>
      <c r="K1" s="2">
        <v>1931</v>
      </c>
      <c r="L1" s="2">
        <v>1932</v>
      </c>
      <c r="M1" s="2">
        <v>1933</v>
      </c>
      <c r="N1" s="2">
        <v>1934</v>
      </c>
      <c r="O1" s="2">
        <v>1935</v>
      </c>
      <c r="P1" s="2">
        <v>1936</v>
      </c>
      <c r="Q1" s="2">
        <v>1937</v>
      </c>
      <c r="R1" s="2">
        <v>1938</v>
      </c>
      <c r="S1" s="2">
        <v>1939</v>
      </c>
      <c r="T1" s="2">
        <v>1940</v>
      </c>
      <c r="U1" s="2">
        <v>1941</v>
      </c>
      <c r="V1" s="2">
        <v>1942</v>
      </c>
      <c r="W1" s="2">
        <v>1943</v>
      </c>
      <c r="X1" s="2">
        <v>1944</v>
      </c>
      <c r="Y1" s="2">
        <v>1945</v>
      </c>
      <c r="Z1" s="2">
        <v>1946</v>
      </c>
      <c r="AA1" s="2">
        <v>1947</v>
      </c>
      <c r="AB1" s="2">
        <v>1948</v>
      </c>
      <c r="AC1" s="2">
        <v>1949</v>
      </c>
      <c r="AD1" s="2">
        <v>1950</v>
      </c>
      <c r="AE1" s="2">
        <v>1951</v>
      </c>
      <c r="AF1" s="2">
        <v>1952</v>
      </c>
      <c r="AG1" s="2">
        <v>1953</v>
      </c>
      <c r="AH1" s="2">
        <v>1954</v>
      </c>
      <c r="AI1" s="2">
        <v>1955</v>
      </c>
      <c r="AJ1" s="2">
        <v>1956</v>
      </c>
      <c r="AK1" s="2">
        <v>1957</v>
      </c>
      <c r="AL1" s="2">
        <v>1958</v>
      </c>
      <c r="AM1" s="2">
        <v>1959</v>
      </c>
      <c r="AN1" s="2">
        <v>1960</v>
      </c>
      <c r="AO1" s="2">
        <v>1961</v>
      </c>
      <c r="AP1" s="2">
        <v>1962</v>
      </c>
      <c r="AQ1" s="2">
        <v>1963</v>
      </c>
      <c r="AR1" s="2">
        <v>1964</v>
      </c>
      <c r="AS1" s="2">
        <v>1965</v>
      </c>
      <c r="AT1" s="2">
        <v>1966</v>
      </c>
      <c r="AU1" s="2">
        <v>1967</v>
      </c>
      <c r="AV1" s="2">
        <v>1968</v>
      </c>
      <c r="AW1" s="2">
        <v>1969</v>
      </c>
      <c r="AX1" s="2">
        <v>1970</v>
      </c>
      <c r="AY1" s="2">
        <v>1971</v>
      </c>
      <c r="AZ1" s="2">
        <v>1972</v>
      </c>
      <c r="BA1" s="2">
        <v>1973</v>
      </c>
      <c r="BB1" s="2">
        <v>1974</v>
      </c>
      <c r="BC1" s="2">
        <v>1975</v>
      </c>
      <c r="BD1" s="2">
        <v>1976</v>
      </c>
      <c r="BE1" s="2">
        <v>1977</v>
      </c>
      <c r="BF1" s="2">
        <v>1978</v>
      </c>
      <c r="BG1" s="2">
        <v>1979</v>
      </c>
      <c r="BH1" s="2">
        <v>1980</v>
      </c>
      <c r="BI1" s="2">
        <v>1981</v>
      </c>
      <c r="BJ1" s="2">
        <v>1982</v>
      </c>
      <c r="BK1" s="2">
        <v>1983</v>
      </c>
      <c r="BL1" s="2">
        <v>1984</v>
      </c>
      <c r="BM1" s="2">
        <v>1985</v>
      </c>
      <c r="BN1" s="2">
        <v>1986</v>
      </c>
      <c r="BO1" s="2">
        <v>1987</v>
      </c>
      <c r="BP1" s="2">
        <v>1988</v>
      </c>
      <c r="BQ1" s="2">
        <v>1989</v>
      </c>
      <c r="BR1" s="2">
        <v>1990</v>
      </c>
      <c r="BS1" s="2">
        <v>1991</v>
      </c>
      <c r="BT1" s="2">
        <v>1992</v>
      </c>
      <c r="BU1" s="2">
        <v>1993</v>
      </c>
      <c r="BV1" s="2">
        <v>1994</v>
      </c>
      <c r="BW1" s="2">
        <v>1995</v>
      </c>
      <c r="BX1" s="2">
        <v>1996</v>
      </c>
      <c r="BY1" s="2">
        <v>1997</v>
      </c>
      <c r="BZ1" s="2">
        <v>1998</v>
      </c>
      <c r="CA1" s="2">
        <v>1999</v>
      </c>
      <c r="CB1" s="2">
        <v>2000</v>
      </c>
      <c r="CC1" s="2">
        <v>2001</v>
      </c>
      <c r="CD1" s="2">
        <v>2002</v>
      </c>
      <c r="CE1" s="2">
        <v>2003</v>
      </c>
      <c r="CF1" s="2">
        <v>2004</v>
      </c>
      <c r="CG1" s="2">
        <v>2005</v>
      </c>
      <c r="CH1" s="2">
        <v>2006</v>
      </c>
      <c r="CI1" s="2">
        <v>2007</v>
      </c>
      <c r="CJ1" s="2">
        <v>2008</v>
      </c>
      <c r="CK1" s="2">
        <v>2009</v>
      </c>
      <c r="CL1" s="2">
        <v>2010</v>
      </c>
      <c r="CM1" s="2">
        <v>2011</v>
      </c>
      <c r="CN1" s="2">
        <v>2012</v>
      </c>
      <c r="CO1" s="2">
        <v>2013</v>
      </c>
      <c r="CP1" s="2">
        <v>2014</v>
      </c>
      <c r="CQ1" s="2">
        <v>2015</v>
      </c>
      <c r="CR1" s="2">
        <v>2016</v>
      </c>
      <c r="CS1" s="2">
        <v>2017</v>
      </c>
      <c r="CT1" s="2">
        <v>2018</v>
      </c>
      <c r="CU1" s="2">
        <v>2019</v>
      </c>
      <c r="CV1" s="2">
        <v>2020</v>
      </c>
      <c r="CW1" s="2">
        <v>2021</v>
      </c>
      <c r="CX1" s="2">
        <v>2022</v>
      </c>
      <c r="CY1" s="2">
        <v>2023</v>
      </c>
      <c r="CZ1" s="2">
        <v>2024</v>
      </c>
      <c r="DA1" s="2">
        <v>2025</v>
      </c>
      <c r="DB1" s="2">
        <v>2026</v>
      </c>
      <c r="DC1" s="2">
        <v>2027</v>
      </c>
      <c r="DD1" s="2">
        <v>2028</v>
      </c>
      <c r="DE1" s="2">
        <v>2029</v>
      </c>
      <c r="DF1" s="2">
        <v>2030</v>
      </c>
    </row>
    <row r="2" spans="1:110" x14ac:dyDescent="0.25">
      <c r="B2" t="s">
        <v>2340</v>
      </c>
      <c r="C2" t="s">
        <v>7</v>
      </c>
      <c r="D2" t="s">
        <v>7</v>
      </c>
      <c r="E2" t="s">
        <v>7</v>
      </c>
      <c r="F2" t="s">
        <v>7</v>
      </c>
      <c r="G2" t="s">
        <v>7</v>
      </c>
      <c r="H2" t="s">
        <v>7</v>
      </c>
      <c r="I2" t="s">
        <v>2341</v>
      </c>
      <c r="J2" t="s">
        <v>2341</v>
      </c>
      <c r="K2" t="s">
        <v>2342</v>
      </c>
      <c r="L2" t="s">
        <v>2343</v>
      </c>
      <c r="M2" t="s">
        <v>2344</v>
      </c>
      <c r="N2" t="s">
        <v>2343</v>
      </c>
      <c r="O2" t="s">
        <v>2345</v>
      </c>
      <c r="P2" t="s">
        <v>2346</v>
      </c>
      <c r="Q2" t="s">
        <v>2347</v>
      </c>
      <c r="R2" t="s">
        <v>2348</v>
      </c>
      <c r="S2" t="s">
        <v>2348</v>
      </c>
      <c r="T2" t="s">
        <v>2349</v>
      </c>
      <c r="U2" t="s">
        <v>2345</v>
      </c>
      <c r="V2" t="s">
        <v>20</v>
      </c>
      <c r="W2" t="s">
        <v>18</v>
      </c>
      <c r="X2" t="s">
        <v>2350</v>
      </c>
      <c r="Y2" t="s">
        <v>22</v>
      </c>
      <c r="Z2" t="s">
        <v>17</v>
      </c>
      <c r="AA2" t="s">
        <v>2351</v>
      </c>
      <c r="AB2" t="s">
        <v>2352</v>
      </c>
      <c r="AC2" t="s">
        <v>2344</v>
      </c>
      <c r="AD2" t="s">
        <v>20</v>
      </c>
      <c r="AE2" t="s">
        <v>26</v>
      </c>
      <c r="AF2" t="s">
        <v>2351</v>
      </c>
      <c r="AG2" t="s">
        <v>20</v>
      </c>
      <c r="AH2" t="s">
        <v>2353</v>
      </c>
      <c r="AI2" t="s">
        <v>20</v>
      </c>
      <c r="AJ2" t="s">
        <v>27</v>
      </c>
      <c r="AK2" t="s">
        <v>2354</v>
      </c>
      <c r="AL2" t="s">
        <v>26</v>
      </c>
      <c r="AM2" t="s">
        <v>2354</v>
      </c>
      <c r="AN2" t="s">
        <v>20</v>
      </c>
      <c r="AO2" t="s">
        <v>28</v>
      </c>
      <c r="AP2" t="s">
        <v>50</v>
      </c>
      <c r="AQ2" t="s">
        <v>2355</v>
      </c>
      <c r="AR2" t="s">
        <v>37</v>
      </c>
      <c r="AS2" t="s">
        <v>33</v>
      </c>
      <c r="AT2" t="s">
        <v>37</v>
      </c>
      <c r="AU2" t="s">
        <v>2344</v>
      </c>
      <c r="AV2" t="s">
        <v>36</v>
      </c>
      <c r="AW2" t="s">
        <v>36</v>
      </c>
      <c r="AX2" t="s">
        <v>36</v>
      </c>
      <c r="AY2" t="s">
        <v>37</v>
      </c>
      <c r="AZ2" t="s">
        <v>33</v>
      </c>
      <c r="BA2" t="s">
        <v>2356</v>
      </c>
      <c r="BB2" t="s">
        <v>39</v>
      </c>
      <c r="BC2" t="s">
        <v>30</v>
      </c>
      <c r="BD2" t="s">
        <v>37</v>
      </c>
      <c r="BE2" t="s">
        <v>37</v>
      </c>
      <c r="BF2" t="s">
        <v>2357</v>
      </c>
      <c r="BG2" t="s">
        <v>2355</v>
      </c>
      <c r="BH2" t="s">
        <v>2358</v>
      </c>
      <c r="BI2" t="s">
        <v>43</v>
      </c>
      <c r="BJ2" t="s">
        <v>2358</v>
      </c>
      <c r="BK2" t="s">
        <v>2351</v>
      </c>
      <c r="BL2" t="s">
        <v>2359</v>
      </c>
      <c r="BM2" t="s">
        <v>39</v>
      </c>
      <c r="BN2" t="s">
        <v>2360</v>
      </c>
      <c r="BO2" t="s">
        <v>2355</v>
      </c>
      <c r="BP2" t="s">
        <v>2344</v>
      </c>
      <c r="BQ2" t="s">
        <v>2361</v>
      </c>
      <c r="BR2" t="s">
        <v>2362</v>
      </c>
      <c r="BS2" t="s">
        <v>30</v>
      </c>
      <c r="BT2" t="s">
        <v>49</v>
      </c>
      <c r="BU2" t="s">
        <v>37</v>
      </c>
      <c r="BV2" t="s">
        <v>49</v>
      </c>
      <c r="BW2" t="s">
        <v>38</v>
      </c>
      <c r="BX2" t="s">
        <v>49</v>
      </c>
      <c r="BY2" t="s">
        <v>28</v>
      </c>
      <c r="CG2" s="15" t="s">
        <v>2363</v>
      </c>
      <c r="CH2" s="15"/>
      <c r="CI2" s="15" t="s">
        <v>49</v>
      </c>
      <c r="CJ2" s="15" t="s">
        <v>49</v>
      </c>
      <c r="CK2" s="15" t="s">
        <v>51</v>
      </c>
      <c r="CL2" s="15" t="s">
        <v>38</v>
      </c>
      <c r="CM2" s="15" t="s">
        <v>38</v>
      </c>
      <c r="CN2" s="15" t="s">
        <v>52</v>
      </c>
      <c r="CP2" t="s">
        <v>38</v>
      </c>
      <c r="CQ2" t="s">
        <v>38</v>
      </c>
      <c r="CR2" t="s">
        <v>53</v>
      </c>
      <c r="CS2" t="s">
        <v>53</v>
      </c>
      <c r="CV2" s="15" t="s">
        <v>54</v>
      </c>
      <c r="CX2" t="s">
        <v>38</v>
      </c>
      <c r="CY2" t="s">
        <v>38</v>
      </c>
      <c r="CZ2" t="s">
        <v>53</v>
      </c>
      <c r="DA2" t="s">
        <v>53</v>
      </c>
    </row>
    <row r="3" spans="1:110" x14ac:dyDescent="0.25">
      <c r="A3" s="5" t="s">
        <v>2366</v>
      </c>
      <c r="B3" s="5" t="s">
        <v>2367</v>
      </c>
      <c r="C3" s="5" t="s">
        <v>2368</v>
      </c>
      <c r="D3" s="6" t="s">
        <v>2369</v>
      </c>
      <c r="E3" s="6" t="s">
        <v>2370</v>
      </c>
      <c r="F3" s="6" t="s">
        <v>2371</v>
      </c>
      <c r="G3" s="6" t="s">
        <v>74</v>
      </c>
      <c r="H3" s="6" t="s">
        <v>2372</v>
      </c>
      <c r="I3" s="6" t="s">
        <v>2373</v>
      </c>
      <c r="J3" s="6" t="s">
        <v>2374</v>
      </c>
      <c r="K3" s="6" t="s">
        <v>2375</v>
      </c>
      <c r="L3" s="6" t="s">
        <v>2376</v>
      </c>
      <c r="M3" s="6"/>
      <c r="N3" s="6" t="s">
        <v>2377</v>
      </c>
      <c r="O3" s="6" t="s">
        <v>2377</v>
      </c>
      <c r="P3" s="6" t="s">
        <v>2378</v>
      </c>
      <c r="Q3" s="6" t="s">
        <v>2379</v>
      </c>
      <c r="R3" s="6" t="s">
        <v>2380</v>
      </c>
      <c r="S3" s="6" t="s">
        <v>95</v>
      </c>
      <c r="T3" s="6" t="s">
        <v>2381</v>
      </c>
      <c r="U3" s="6" t="s">
        <v>2382</v>
      </c>
      <c r="V3" s="6" t="s">
        <v>2383</v>
      </c>
      <c r="W3" s="6" t="s">
        <v>2384</v>
      </c>
      <c r="X3" s="6" t="s">
        <v>2385</v>
      </c>
      <c r="Y3" s="6" t="s">
        <v>2386</v>
      </c>
      <c r="Z3" s="6" t="s">
        <v>2387</v>
      </c>
      <c r="AA3" s="6" t="s">
        <v>2388</v>
      </c>
      <c r="AB3" s="6" t="s">
        <v>2389</v>
      </c>
      <c r="AC3" s="6"/>
      <c r="AD3" s="6" t="s">
        <v>95</v>
      </c>
      <c r="AE3" s="6" t="s">
        <v>2390</v>
      </c>
      <c r="AF3" s="6" t="s">
        <v>2390</v>
      </c>
      <c r="AG3" s="6" t="s">
        <v>2391</v>
      </c>
      <c r="AH3" s="6" t="s">
        <v>2391</v>
      </c>
      <c r="AI3" s="6" t="s">
        <v>2392</v>
      </c>
      <c r="AJ3" s="6" t="s">
        <v>2392</v>
      </c>
      <c r="AK3" s="6" t="s">
        <v>2393</v>
      </c>
      <c r="AL3" s="6" t="s">
        <v>2393</v>
      </c>
      <c r="AM3" s="6" t="s">
        <v>2393</v>
      </c>
      <c r="AN3" s="6" t="s">
        <v>2393</v>
      </c>
      <c r="AO3" s="6" t="s">
        <v>2394</v>
      </c>
      <c r="AP3" s="6" t="s">
        <v>2395</v>
      </c>
      <c r="AQ3" s="6" t="s">
        <v>2396</v>
      </c>
      <c r="AR3" s="6" t="s">
        <v>2397</v>
      </c>
      <c r="AS3" s="6" t="s">
        <v>2397</v>
      </c>
      <c r="AT3" s="6" t="s">
        <v>2398</v>
      </c>
      <c r="AU3" s="6"/>
      <c r="AV3" s="6" t="s">
        <v>2399</v>
      </c>
      <c r="AW3" s="6" t="s">
        <v>110</v>
      </c>
      <c r="AX3" s="6" t="s">
        <v>2400</v>
      </c>
      <c r="AY3" s="6" t="s">
        <v>2401</v>
      </c>
      <c r="AZ3" s="6" t="s">
        <v>2402</v>
      </c>
      <c r="BA3" s="6" t="s">
        <v>2403</v>
      </c>
      <c r="BB3" s="6" t="s">
        <v>2404</v>
      </c>
      <c r="BC3" s="6" t="s">
        <v>2405</v>
      </c>
      <c r="BD3" s="6" t="s">
        <v>2406</v>
      </c>
      <c r="BE3" s="6" t="s">
        <v>2407</v>
      </c>
      <c r="BF3" s="6" t="s">
        <v>2408</v>
      </c>
      <c r="BG3" s="6" t="s">
        <v>2409</v>
      </c>
      <c r="BH3" s="6" t="s">
        <v>2409</v>
      </c>
      <c r="BI3" s="6" t="s">
        <v>2410</v>
      </c>
      <c r="BJ3" s="6" t="s">
        <v>2411</v>
      </c>
      <c r="BK3" s="6" t="s">
        <v>2412</v>
      </c>
      <c r="BL3" s="6" t="s">
        <v>2413</v>
      </c>
      <c r="BM3" s="6" t="s">
        <v>2414</v>
      </c>
      <c r="BN3" s="6" t="s">
        <v>2415</v>
      </c>
      <c r="BO3" s="6" t="s">
        <v>2416</v>
      </c>
      <c r="BP3" s="6"/>
      <c r="BQ3" s="6" t="s">
        <v>2417</v>
      </c>
      <c r="BR3" s="6" t="s">
        <v>2418</v>
      </c>
      <c r="BS3" s="6" t="s">
        <v>2419</v>
      </c>
      <c r="BT3" s="6" t="s">
        <v>2420</v>
      </c>
      <c r="BU3" s="6" t="s">
        <v>2421</v>
      </c>
      <c r="BV3" s="6" t="s">
        <v>2421</v>
      </c>
      <c r="BW3" s="6" t="s">
        <v>2422</v>
      </c>
      <c r="BX3" s="6" t="s">
        <v>1183</v>
      </c>
      <c r="BY3" s="6" t="s">
        <v>2423</v>
      </c>
      <c r="BZ3" s="6" t="s">
        <v>2424</v>
      </c>
      <c r="CA3" s="6" t="s">
        <v>2425</v>
      </c>
      <c r="CB3" s="6" t="s">
        <v>2426</v>
      </c>
      <c r="CC3" s="6" t="s">
        <v>2427</v>
      </c>
      <c r="CD3" s="6" t="s">
        <v>2428</v>
      </c>
      <c r="CE3" s="6" t="s">
        <v>2429</v>
      </c>
      <c r="CF3" s="6"/>
      <c r="CG3" s="6" t="s">
        <v>2430</v>
      </c>
      <c r="CH3" s="6" t="s">
        <v>2431</v>
      </c>
      <c r="CI3" s="6" t="s">
        <v>2432</v>
      </c>
      <c r="CJ3" s="6" t="s">
        <v>2433</v>
      </c>
      <c r="CK3" s="6" t="s">
        <v>2434</v>
      </c>
      <c r="CL3" s="6" t="s">
        <v>2435</v>
      </c>
      <c r="CM3" s="6" t="s">
        <v>2436</v>
      </c>
      <c r="CN3" s="6" t="s">
        <v>1183</v>
      </c>
      <c r="CO3" s="6" t="s">
        <v>2437</v>
      </c>
      <c r="CP3" s="6" t="s">
        <v>2438</v>
      </c>
      <c r="CQ3" s="6" t="s">
        <v>2439</v>
      </c>
      <c r="CR3" s="6" t="s">
        <v>2440</v>
      </c>
      <c r="CS3" s="6" t="s">
        <v>2441</v>
      </c>
      <c r="CT3" s="6" t="s">
        <v>1183</v>
      </c>
      <c r="CU3" s="6" t="s">
        <v>2442</v>
      </c>
      <c r="CV3" s="6"/>
      <c r="CW3" s="6" t="s">
        <v>2443</v>
      </c>
      <c r="CX3" s="6" t="s">
        <v>2444</v>
      </c>
      <c r="CY3" s="6" t="s">
        <v>2445</v>
      </c>
      <c r="CZ3" s="6" t="s">
        <v>2446</v>
      </c>
      <c r="DA3" s="6" t="s">
        <v>2447</v>
      </c>
      <c r="DB3" s="6"/>
      <c r="DC3" s="6"/>
      <c r="DD3" s="6"/>
      <c r="DE3" s="6"/>
      <c r="DF3" s="6"/>
    </row>
    <row r="4" spans="1:110" x14ac:dyDescent="0.25">
      <c r="A4">
        <v>1</v>
      </c>
      <c r="B4" t="s">
        <v>2448</v>
      </c>
      <c r="C4" t="s">
        <v>2449</v>
      </c>
      <c r="D4" t="s">
        <v>3543</v>
      </c>
      <c r="E4" t="s">
        <v>3544</v>
      </c>
      <c r="F4" t="s">
        <v>3545</v>
      </c>
      <c r="G4" t="s">
        <v>3546</v>
      </c>
      <c r="H4" t="s">
        <v>3547</v>
      </c>
      <c r="I4" t="s">
        <v>3548</v>
      </c>
      <c r="J4" t="s">
        <v>3549</v>
      </c>
      <c r="K4" t="s">
        <v>3550</v>
      </c>
      <c r="L4" t="s">
        <v>3551</v>
      </c>
      <c r="N4" t="s">
        <v>3552</v>
      </c>
      <c r="O4" t="s">
        <v>3553</v>
      </c>
      <c r="P4" t="s">
        <v>3554</v>
      </c>
      <c r="Q4" t="s">
        <v>3555</v>
      </c>
      <c r="R4" t="s">
        <v>3556</v>
      </c>
      <c r="S4" t="s">
        <v>2461</v>
      </c>
      <c r="T4" t="s">
        <v>3557</v>
      </c>
      <c r="U4" t="s">
        <v>3558</v>
      </c>
      <c r="V4" t="s">
        <v>3559</v>
      </c>
      <c r="W4" t="s">
        <v>3560</v>
      </c>
      <c r="X4" t="s">
        <v>3561</v>
      </c>
      <c r="Y4" t="s">
        <v>3562</v>
      </c>
      <c r="Z4" t="s">
        <v>3563</v>
      </c>
      <c r="AA4" t="s">
        <v>2469</v>
      </c>
      <c r="AB4" t="s">
        <v>3564</v>
      </c>
      <c r="AD4" t="s">
        <v>3565</v>
      </c>
      <c r="AE4" t="s">
        <v>2472</v>
      </c>
      <c r="AF4" t="s">
        <v>3566</v>
      </c>
      <c r="AG4" t="s">
        <v>3567</v>
      </c>
      <c r="AH4" t="s">
        <v>3530</v>
      </c>
      <c r="AI4" t="s">
        <v>3530</v>
      </c>
      <c r="AJ4" t="s">
        <v>3568</v>
      </c>
      <c r="AK4" t="s">
        <v>3569</v>
      </c>
      <c r="AL4" t="s">
        <v>3570</v>
      </c>
      <c r="AM4" t="s">
        <v>3571</v>
      </c>
      <c r="AN4" t="s">
        <v>2475</v>
      </c>
      <c r="AO4" t="s">
        <v>3572</v>
      </c>
      <c r="AP4" t="s">
        <v>2477</v>
      </c>
      <c r="AQ4" t="s">
        <v>2474</v>
      </c>
      <c r="AR4" t="s">
        <v>2477</v>
      </c>
      <c r="AS4" t="s">
        <v>3573</v>
      </c>
      <c r="AT4" t="s">
        <v>3574</v>
      </c>
      <c r="AV4" t="s">
        <v>2479</v>
      </c>
      <c r="AW4" t="s">
        <v>2480</v>
      </c>
      <c r="AX4" t="s">
        <v>3575</v>
      </c>
      <c r="AY4" t="s">
        <v>2482</v>
      </c>
      <c r="AZ4" t="s">
        <v>2483</v>
      </c>
      <c r="BA4" t="s">
        <v>2484</v>
      </c>
      <c r="BB4" t="s">
        <v>2485</v>
      </c>
      <c r="BC4" t="s">
        <v>2486</v>
      </c>
      <c r="BD4" t="s">
        <v>3576</v>
      </c>
      <c r="BE4" t="s">
        <v>3577</v>
      </c>
      <c r="BF4" t="s">
        <v>3578</v>
      </c>
      <c r="BG4" t="s">
        <v>2489</v>
      </c>
      <c r="BH4" t="s">
        <v>2490</v>
      </c>
      <c r="BI4" t="s">
        <v>2491</v>
      </c>
      <c r="BJ4" t="s">
        <v>2492</v>
      </c>
      <c r="BK4" t="s">
        <v>2493</v>
      </c>
      <c r="BL4" t="s">
        <v>3579</v>
      </c>
      <c r="BM4" t="s">
        <v>2495</v>
      </c>
      <c r="BN4" t="s">
        <v>3580</v>
      </c>
      <c r="BO4" t="s">
        <v>3581</v>
      </c>
      <c r="BQ4" t="s">
        <v>2498</v>
      </c>
      <c r="BR4" t="s">
        <v>3582</v>
      </c>
      <c r="BS4" t="s">
        <v>3583</v>
      </c>
      <c r="BT4" t="s">
        <v>3584</v>
      </c>
      <c r="BU4" t="s">
        <v>812</v>
      </c>
      <c r="BV4" t="s">
        <v>812</v>
      </c>
      <c r="BW4" t="s">
        <v>3585</v>
      </c>
      <c r="BX4" t="s">
        <v>3586</v>
      </c>
      <c r="BY4" t="s">
        <v>3587</v>
      </c>
      <c r="CA4" t="s">
        <v>3588</v>
      </c>
      <c r="CB4" t="s">
        <v>3589</v>
      </c>
      <c r="CC4" t="s">
        <v>2502</v>
      </c>
      <c r="CD4" t="s">
        <v>2490</v>
      </c>
      <c r="CE4" t="s">
        <v>3590</v>
      </c>
      <c r="CG4" t="s">
        <v>2504</v>
      </c>
      <c r="CH4" t="s">
        <v>2505</v>
      </c>
      <c r="CI4" t="s">
        <v>2506</v>
      </c>
      <c r="CJ4" t="s">
        <v>2507</v>
      </c>
      <c r="CK4" t="s">
        <v>2507</v>
      </c>
      <c r="CL4" t="s">
        <v>2507</v>
      </c>
      <c r="CM4" t="s">
        <v>2504</v>
      </c>
      <c r="CN4" t="s">
        <v>2508</v>
      </c>
      <c r="CO4" t="s">
        <v>2509</v>
      </c>
      <c r="CP4" t="s">
        <v>2510</v>
      </c>
      <c r="CQ4" t="s">
        <v>2511</v>
      </c>
      <c r="CR4" t="s">
        <v>2512</v>
      </c>
      <c r="CS4" t="s">
        <v>2511</v>
      </c>
      <c r="CT4" t="s">
        <v>2513</v>
      </c>
      <c r="CU4" t="s">
        <v>2514</v>
      </c>
      <c r="CW4" t="s">
        <v>2515</v>
      </c>
      <c r="CX4" t="s">
        <v>2516</v>
      </c>
      <c r="CY4" t="s">
        <v>2517</v>
      </c>
      <c r="CZ4" t="s">
        <v>2518</v>
      </c>
      <c r="DA4" t="s">
        <v>2519</v>
      </c>
    </row>
    <row r="5" spans="1:110" x14ac:dyDescent="0.25">
      <c r="A5">
        <v>2</v>
      </c>
      <c r="B5" t="s">
        <v>2520</v>
      </c>
      <c r="C5" t="s">
        <v>2521</v>
      </c>
      <c r="D5" t="s">
        <v>3591</v>
      </c>
      <c r="E5" t="s">
        <v>3592</v>
      </c>
      <c r="F5" t="s">
        <v>3593</v>
      </c>
      <c r="G5" t="s">
        <v>3594</v>
      </c>
      <c r="H5" t="s">
        <v>3595</v>
      </c>
      <c r="I5" t="s">
        <v>3596</v>
      </c>
      <c r="J5" t="s">
        <v>3597</v>
      </c>
      <c r="K5" t="s">
        <v>3598</v>
      </c>
      <c r="L5" t="s">
        <v>3599</v>
      </c>
      <c r="N5" t="s">
        <v>3600</v>
      </c>
      <c r="O5" t="s">
        <v>3601</v>
      </c>
      <c r="P5" t="s">
        <v>3602</v>
      </c>
      <c r="Q5" t="s">
        <v>3595</v>
      </c>
      <c r="R5" t="s">
        <v>3603</v>
      </c>
      <c r="S5" t="s">
        <v>2533</v>
      </c>
      <c r="T5" t="s">
        <v>3604</v>
      </c>
      <c r="U5" t="s">
        <v>3605</v>
      </c>
      <c r="V5" t="s">
        <v>3606</v>
      </c>
      <c r="W5" t="s">
        <v>3607</v>
      </c>
      <c r="X5" t="s">
        <v>3608</v>
      </c>
      <c r="Y5" t="s">
        <v>3609</v>
      </c>
      <c r="Z5" t="s">
        <v>3610</v>
      </c>
      <c r="AA5" t="s">
        <v>2541</v>
      </c>
      <c r="AB5" t="s">
        <v>3611</v>
      </c>
      <c r="AD5" t="s">
        <v>3612</v>
      </c>
      <c r="AE5" t="s">
        <v>2541</v>
      </c>
      <c r="AF5" t="s">
        <v>3613</v>
      </c>
      <c r="AG5" t="s">
        <v>3614</v>
      </c>
      <c r="AH5" t="s">
        <v>2545</v>
      </c>
      <c r="AI5" t="s">
        <v>2546</v>
      </c>
      <c r="AJ5" t="s">
        <v>3615</v>
      </c>
      <c r="AK5" t="s">
        <v>3616</v>
      </c>
      <c r="AL5" t="s">
        <v>3617</v>
      </c>
      <c r="AM5" t="s">
        <v>3570</v>
      </c>
      <c r="AN5" t="s">
        <v>2476</v>
      </c>
      <c r="AO5" t="s">
        <v>3618</v>
      </c>
      <c r="AP5" t="s">
        <v>2548</v>
      </c>
      <c r="AQ5" t="s">
        <v>2479</v>
      </c>
      <c r="AR5" t="s">
        <v>2549</v>
      </c>
      <c r="AS5" t="s">
        <v>3619</v>
      </c>
      <c r="AT5" t="s">
        <v>3620</v>
      </c>
      <c r="AV5" t="s">
        <v>2551</v>
      </c>
      <c r="AW5" t="s">
        <v>2552</v>
      </c>
      <c r="AX5" t="s">
        <v>3621</v>
      </c>
      <c r="AY5" t="s">
        <v>2554</v>
      </c>
      <c r="AZ5" t="s">
        <v>2555</v>
      </c>
      <c r="BA5" t="s">
        <v>2556</v>
      </c>
      <c r="BB5" t="s">
        <v>2547</v>
      </c>
      <c r="BC5" t="s">
        <v>2557</v>
      </c>
      <c r="BD5" t="s">
        <v>3622</v>
      </c>
      <c r="BE5" t="s">
        <v>3623</v>
      </c>
      <c r="BF5" t="s">
        <v>3624</v>
      </c>
      <c r="BG5" t="s">
        <v>2561</v>
      </c>
      <c r="BH5" t="s">
        <v>2562</v>
      </c>
      <c r="BI5" t="s">
        <v>2563</v>
      </c>
      <c r="BJ5" t="s">
        <v>2564</v>
      </c>
      <c r="BK5" t="s">
        <v>2562</v>
      </c>
      <c r="BL5" t="s">
        <v>3625</v>
      </c>
      <c r="BM5" t="s">
        <v>2566</v>
      </c>
      <c r="BN5" t="s">
        <v>3626</v>
      </c>
      <c r="BO5" t="s">
        <v>3627</v>
      </c>
      <c r="BQ5" t="s">
        <v>2568</v>
      </c>
      <c r="BR5" t="s">
        <v>3628</v>
      </c>
      <c r="BS5" t="s">
        <v>3629</v>
      </c>
      <c r="BT5" t="s">
        <v>3630</v>
      </c>
      <c r="BU5" t="s">
        <v>2571</v>
      </c>
      <c r="BV5" t="s">
        <v>2571</v>
      </c>
      <c r="BW5" t="s">
        <v>3631</v>
      </c>
      <c r="BX5" t="s">
        <v>3632</v>
      </c>
      <c r="BY5" t="s">
        <v>3633</v>
      </c>
      <c r="CA5" t="s">
        <v>3634</v>
      </c>
      <c r="CB5" t="s">
        <v>3635</v>
      </c>
      <c r="CC5" t="s">
        <v>2576</v>
      </c>
      <c r="CD5" t="s">
        <v>2577</v>
      </c>
      <c r="CE5" t="s">
        <v>3636</v>
      </c>
      <c r="CG5" t="s">
        <v>2503</v>
      </c>
      <c r="CH5" t="s">
        <v>2579</v>
      </c>
      <c r="CI5" t="s">
        <v>2580</v>
      </c>
      <c r="CJ5" t="s">
        <v>2578</v>
      </c>
      <c r="CK5" t="s">
        <v>2581</v>
      </c>
      <c r="CL5" t="s">
        <v>2582</v>
      </c>
      <c r="CM5" t="s">
        <v>2583</v>
      </c>
      <c r="CN5" t="s">
        <v>2511</v>
      </c>
      <c r="CO5" t="s">
        <v>2584</v>
      </c>
      <c r="CP5" t="s">
        <v>2585</v>
      </c>
      <c r="CQ5" t="s">
        <v>2586</v>
      </c>
      <c r="CR5" t="s">
        <v>2586</v>
      </c>
      <c r="CS5" t="s">
        <v>2586</v>
      </c>
      <c r="CT5" t="s">
        <v>2587</v>
      </c>
      <c r="CU5" t="s">
        <v>2588</v>
      </c>
      <c r="CW5" t="s">
        <v>2497</v>
      </c>
      <c r="CX5" t="s">
        <v>2589</v>
      </c>
      <c r="CY5" t="s">
        <v>2590</v>
      </c>
      <c r="CZ5" t="s">
        <v>2591</v>
      </c>
      <c r="DA5" t="s">
        <v>1401</v>
      </c>
    </row>
    <row r="6" spans="1:110" x14ac:dyDescent="0.25">
      <c r="A6">
        <v>3</v>
      </c>
      <c r="B6" t="s">
        <v>2592</v>
      </c>
      <c r="C6" t="s">
        <v>2453</v>
      </c>
      <c r="D6" t="s">
        <v>3637</v>
      </c>
      <c r="E6" t="s">
        <v>3638</v>
      </c>
      <c r="F6" t="s">
        <v>3639</v>
      </c>
      <c r="G6" t="s">
        <v>3640</v>
      </c>
      <c r="H6" t="s">
        <v>3641</v>
      </c>
      <c r="I6" t="s">
        <v>3642</v>
      </c>
      <c r="J6" t="s">
        <v>3643</v>
      </c>
      <c r="K6" t="s">
        <v>3644</v>
      </c>
      <c r="L6" t="s">
        <v>3645</v>
      </c>
      <c r="N6" t="s">
        <v>3646</v>
      </c>
      <c r="O6" t="s">
        <v>3647</v>
      </c>
      <c r="P6" t="s">
        <v>3648</v>
      </c>
      <c r="Q6" t="s">
        <v>3649</v>
      </c>
      <c r="R6" t="s">
        <v>3650</v>
      </c>
      <c r="S6" t="s">
        <v>2600</v>
      </c>
      <c r="T6" t="s">
        <v>3651</v>
      </c>
      <c r="U6" t="s">
        <v>3652</v>
      </c>
      <c r="V6" t="s">
        <v>3653</v>
      </c>
      <c r="W6" t="s">
        <v>3654</v>
      </c>
      <c r="X6" t="s">
        <v>3655</v>
      </c>
      <c r="Y6" t="s">
        <v>3656</v>
      </c>
      <c r="Z6" t="s">
        <v>3657</v>
      </c>
      <c r="AA6" t="s">
        <v>2607</v>
      </c>
      <c r="AB6" t="s">
        <v>3658</v>
      </c>
      <c r="AD6" t="s">
        <v>3659</v>
      </c>
      <c r="AE6" t="s">
        <v>2546</v>
      </c>
      <c r="AF6" t="s">
        <v>3660</v>
      </c>
      <c r="AG6" t="s">
        <v>3661</v>
      </c>
      <c r="AH6" t="s">
        <v>2544</v>
      </c>
      <c r="AI6" t="s">
        <v>2544</v>
      </c>
      <c r="AJ6" t="s">
        <v>3662</v>
      </c>
      <c r="AK6" t="s">
        <v>3663</v>
      </c>
      <c r="AL6" t="s">
        <v>3664</v>
      </c>
      <c r="AM6" t="s">
        <v>3665</v>
      </c>
      <c r="AN6" t="s">
        <v>2547</v>
      </c>
      <c r="AO6" t="s">
        <v>3666</v>
      </c>
      <c r="AP6" t="s">
        <v>2547</v>
      </c>
      <c r="AQ6" t="s">
        <v>2612</v>
      </c>
      <c r="AR6" t="s">
        <v>2613</v>
      </c>
      <c r="AS6" t="s">
        <v>3667</v>
      </c>
      <c r="AT6" t="s">
        <v>3668</v>
      </c>
      <c r="AV6" t="s">
        <v>2612</v>
      </c>
      <c r="AW6" t="s">
        <v>2615</v>
      </c>
      <c r="AX6" t="s">
        <v>3669</v>
      </c>
      <c r="AY6" t="s">
        <v>2617</v>
      </c>
      <c r="AZ6" t="s">
        <v>2490</v>
      </c>
      <c r="BA6" s="12" t="s">
        <v>3670</v>
      </c>
      <c r="BB6" t="s">
        <v>2619</v>
      </c>
      <c r="BC6" t="s">
        <v>2558</v>
      </c>
      <c r="BD6" t="s">
        <v>3671</v>
      </c>
      <c r="BE6" t="s">
        <v>3672</v>
      </c>
      <c r="BF6" t="s">
        <v>3673</v>
      </c>
      <c r="BG6" t="s">
        <v>2623</v>
      </c>
      <c r="BH6" t="s">
        <v>2624</v>
      </c>
      <c r="BI6" t="s">
        <v>2625</v>
      </c>
      <c r="BJ6" t="s">
        <v>2626</v>
      </c>
      <c r="BK6" t="s">
        <v>2627</v>
      </c>
      <c r="BL6" t="s">
        <v>3674</v>
      </c>
      <c r="BM6" t="s">
        <v>2629</v>
      </c>
      <c r="BN6" t="s">
        <v>3675</v>
      </c>
      <c r="BO6" t="s">
        <v>3676</v>
      </c>
      <c r="BQ6" t="s">
        <v>2632</v>
      </c>
      <c r="BR6" t="s">
        <v>3677</v>
      </c>
      <c r="BS6" t="s">
        <v>3678</v>
      </c>
      <c r="BT6" t="s">
        <v>3679</v>
      </c>
      <c r="BU6" t="s">
        <v>2635</v>
      </c>
      <c r="BV6" t="s">
        <v>2515</v>
      </c>
      <c r="BW6" t="s">
        <v>3680</v>
      </c>
      <c r="BX6" t="s">
        <v>3681</v>
      </c>
      <c r="BY6" t="s">
        <v>3682</v>
      </c>
      <c r="CA6" t="s">
        <v>3683</v>
      </c>
      <c r="CB6" t="s">
        <v>3684</v>
      </c>
      <c r="CC6" t="s">
        <v>2632</v>
      </c>
      <c r="CD6" t="s">
        <v>2639</v>
      </c>
      <c r="CE6" t="s">
        <v>3685</v>
      </c>
      <c r="CG6" t="s">
        <v>2640</v>
      </c>
      <c r="CH6" t="s">
        <v>2638</v>
      </c>
      <c r="CI6" t="s">
        <v>2641</v>
      </c>
      <c r="CJ6" t="s">
        <v>2581</v>
      </c>
      <c r="CK6" t="s">
        <v>2582</v>
      </c>
      <c r="CL6" t="s">
        <v>2581</v>
      </c>
      <c r="CM6" t="s">
        <v>2500</v>
      </c>
      <c r="CN6" t="s">
        <v>1528</v>
      </c>
      <c r="CO6" t="s">
        <v>2642</v>
      </c>
      <c r="CP6" t="s">
        <v>2511</v>
      </c>
      <c r="CQ6" t="s">
        <v>2571</v>
      </c>
      <c r="CR6" t="s">
        <v>2643</v>
      </c>
      <c r="CS6" t="s">
        <v>2644</v>
      </c>
      <c r="CT6" t="s">
        <v>2497</v>
      </c>
      <c r="CU6" t="s">
        <v>2500</v>
      </c>
      <c r="CW6" t="s">
        <v>2513</v>
      </c>
      <c r="CX6" t="s">
        <v>2645</v>
      </c>
      <c r="CY6" t="s">
        <v>2646</v>
      </c>
      <c r="CZ6" t="s">
        <v>2647</v>
      </c>
      <c r="DA6" t="s">
        <v>2648</v>
      </c>
    </row>
    <row r="7" spans="1:110" x14ac:dyDescent="0.25">
      <c r="A7">
        <v>4</v>
      </c>
      <c r="B7" t="s">
        <v>2649</v>
      </c>
      <c r="C7" t="s">
        <v>2650</v>
      </c>
      <c r="D7" t="s">
        <v>3686</v>
      </c>
      <c r="E7" t="s">
        <v>3687</v>
      </c>
      <c r="F7" t="s">
        <v>3688</v>
      </c>
      <c r="G7" t="s">
        <v>3689</v>
      </c>
      <c r="H7" t="s">
        <v>3690</v>
      </c>
      <c r="I7" t="s">
        <v>3691</v>
      </c>
      <c r="J7" t="s">
        <v>3692</v>
      </c>
      <c r="K7" t="s">
        <v>3693</v>
      </c>
      <c r="L7" t="s">
        <v>3694</v>
      </c>
      <c r="N7" t="s">
        <v>3695</v>
      </c>
      <c r="O7" t="s">
        <v>3696</v>
      </c>
      <c r="P7" t="s">
        <v>3697</v>
      </c>
      <c r="Q7" t="s">
        <v>3698</v>
      </c>
      <c r="R7" t="s">
        <v>3699</v>
      </c>
      <c r="S7" t="s">
        <v>2460</v>
      </c>
      <c r="T7" t="s">
        <v>3700</v>
      </c>
      <c r="U7" t="s">
        <v>3701</v>
      </c>
      <c r="V7" t="s">
        <v>3702</v>
      </c>
      <c r="W7" t="s">
        <v>3703</v>
      </c>
      <c r="X7" t="s">
        <v>3704</v>
      </c>
      <c r="Y7" t="s">
        <v>3705</v>
      </c>
      <c r="Z7" t="s">
        <v>3706</v>
      </c>
      <c r="AA7" t="s">
        <v>2546</v>
      </c>
      <c r="AB7" t="s">
        <v>3569</v>
      </c>
      <c r="AD7" t="s">
        <v>3707</v>
      </c>
      <c r="AE7" t="s">
        <v>2473</v>
      </c>
      <c r="AF7" t="s">
        <v>3708</v>
      </c>
      <c r="AG7" t="s">
        <v>3709</v>
      </c>
      <c r="AH7" t="s">
        <v>2473</v>
      </c>
      <c r="AI7" t="s">
        <v>2545</v>
      </c>
      <c r="AJ7" t="s">
        <v>3710</v>
      </c>
      <c r="AK7" t="s">
        <v>3711</v>
      </c>
      <c r="AL7" t="s">
        <v>3712</v>
      </c>
      <c r="AM7" t="s">
        <v>3713</v>
      </c>
      <c r="AN7" t="s">
        <v>2548</v>
      </c>
      <c r="AO7" t="s">
        <v>3714</v>
      </c>
      <c r="AP7" t="s">
        <v>2545</v>
      </c>
      <c r="AQ7" t="s">
        <v>2621</v>
      </c>
      <c r="AR7" t="s">
        <v>2547</v>
      </c>
      <c r="AS7" t="s">
        <v>3715</v>
      </c>
      <c r="AT7" t="s">
        <v>3716</v>
      </c>
      <c r="AV7" t="s">
        <v>2474</v>
      </c>
      <c r="AW7" t="s">
        <v>2483</v>
      </c>
      <c r="AX7" t="s">
        <v>3717</v>
      </c>
      <c r="AY7" t="s">
        <v>2483</v>
      </c>
      <c r="AZ7" t="s">
        <v>2480</v>
      </c>
      <c r="BA7" t="s">
        <v>2424</v>
      </c>
      <c r="BB7" t="s">
        <v>2670</v>
      </c>
      <c r="BC7" t="s">
        <v>2671</v>
      </c>
      <c r="BD7" t="s">
        <v>3718</v>
      </c>
      <c r="BE7" t="s">
        <v>3719</v>
      </c>
      <c r="BF7" t="s">
        <v>3720</v>
      </c>
      <c r="BG7" t="s">
        <v>2675</v>
      </c>
      <c r="BH7" t="s">
        <v>2676</v>
      </c>
      <c r="BI7" t="s">
        <v>2677</v>
      </c>
      <c r="BJ7" t="s">
        <v>2635</v>
      </c>
      <c r="BK7" t="s">
        <v>2624</v>
      </c>
      <c r="BL7" t="s">
        <v>3721</v>
      </c>
      <c r="BM7" t="s">
        <v>2573</v>
      </c>
      <c r="BN7" t="s">
        <v>3722</v>
      </c>
      <c r="BO7" t="s">
        <v>3723</v>
      </c>
      <c r="BQ7" t="s">
        <v>2680</v>
      </c>
      <c r="BR7" t="s">
        <v>3724</v>
      </c>
      <c r="BS7" t="s">
        <v>3725</v>
      </c>
      <c r="BT7" t="s">
        <v>3726</v>
      </c>
      <c r="BU7" t="s">
        <v>1527</v>
      </c>
      <c r="BV7" t="s">
        <v>1527</v>
      </c>
      <c r="BW7" t="s">
        <v>3727</v>
      </c>
      <c r="BX7" t="s">
        <v>3728</v>
      </c>
      <c r="BY7" t="s">
        <v>3729</v>
      </c>
      <c r="CA7" t="s">
        <v>3730</v>
      </c>
      <c r="CB7" t="s">
        <v>3731</v>
      </c>
      <c r="CC7" t="s">
        <v>2684</v>
      </c>
      <c r="CD7" t="s">
        <v>1528</v>
      </c>
      <c r="CE7" t="s">
        <v>3732</v>
      </c>
      <c r="CG7" t="s">
        <v>2685</v>
      </c>
      <c r="CH7" t="s">
        <v>2686</v>
      </c>
      <c r="CI7" t="s">
        <v>2687</v>
      </c>
      <c r="CJ7" t="s">
        <v>2688</v>
      </c>
      <c r="CK7" t="s">
        <v>2683</v>
      </c>
      <c r="CL7" t="s">
        <v>2683</v>
      </c>
      <c r="CM7" t="s">
        <v>2682</v>
      </c>
      <c r="CN7" t="s">
        <v>2689</v>
      </c>
      <c r="CO7" t="s">
        <v>2690</v>
      </c>
      <c r="CP7" t="s">
        <v>2691</v>
      </c>
      <c r="CQ7" t="s">
        <v>2692</v>
      </c>
      <c r="CR7" t="s">
        <v>2571</v>
      </c>
      <c r="CS7" t="s">
        <v>2693</v>
      </c>
      <c r="CT7" t="s">
        <v>2515</v>
      </c>
      <c r="CU7" t="s">
        <v>2694</v>
      </c>
      <c r="CW7" t="s">
        <v>2695</v>
      </c>
      <c r="CX7" t="s">
        <v>2696</v>
      </c>
      <c r="CY7" t="s">
        <v>2697</v>
      </c>
      <c r="CZ7" t="s">
        <v>2698</v>
      </c>
      <c r="DA7" t="s">
        <v>2699</v>
      </c>
    </row>
    <row r="8" spans="1:110" x14ac:dyDescent="0.25">
      <c r="A8">
        <v>5</v>
      </c>
      <c r="B8" t="s">
        <v>2700</v>
      </c>
      <c r="C8" t="s">
        <v>2701</v>
      </c>
      <c r="D8" t="s">
        <v>3733</v>
      </c>
      <c r="E8" t="s">
        <v>3734</v>
      </c>
      <c r="F8" t="s">
        <v>3735</v>
      </c>
      <c r="G8" t="s">
        <v>3736</v>
      </c>
      <c r="H8" t="s">
        <v>3737</v>
      </c>
      <c r="I8" t="s">
        <v>3738</v>
      </c>
      <c r="J8" t="s">
        <v>3739</v>
      </c>
      <c r="K8" t="s">
        <v>3740</v>
      </c>
      <c r="L8" t="s">
        <v>3741</v>
      </c>
      <c r="N8" t="s">
        <v>3742</v>
      </c>
      <c r="O8" t="s">
        <v>3743</v>
      </c>
      <c r="P8" t="s">
        <v>3744</v>
      </c>
      <c r="Q8" t="s">
        <v>3745</v>
      </c>
      <c r="R8" t="s">
        <v>3746</v>
      </c>
      <c r="S8" t="s">
        <v>2710</v>
      </c>
      <c r="T8" t="s">
        <v>3747</v>
      </c>
      <c r="U8" t="s">
        <v>3748</v>
      </c>
      <c r="V8" t="s">
        <v>3749</v>
      </c>
      <c r="W8" t="s">
        <v>3750</v>
      </c>
      <c r="X8" t="s">
        <v>3751</v>
      </c>
      <c r="Y8" t="s">
        <v>3752</v>
      </c>
      <c r="Z8" t="s">
        <v>3753</v>
      </c>
      <c r="AA8" t="s">
        <v>2610</v>
      </c>
      <c r="AB8" t="s">
        <v>3754</v>
      </c>
      <c r="AD8" t="s">
        <v>3755</v>
      </c>
      <c r="AE8" t="s">
        <v>2610</v>
      </c>
      <c r="AF8" t="s">
        <v>3756</v>
      </c>
      <c r="AG8" t="s">
        <v>3757</v>
      </c>
      <c r="AH8" t="s">
        <v>2610</v>
      </c>
      <c r="AI8" t="s">
        <v>2473</v>
      </c>
      <c r="AJ8" t="s">
        <v>3758</v>
      </c>
      <c r="AK8" t="s">
        <v>3759</v>
      </c>
      <c r="AL8" t="s">
        <v>3760</v>
      </c>
      <c r="AM8" t="s">
        <v>3761</v>
      </c>
      <c r="AN8" t="s">
        <v>2544</v>
      </c>
      <c r="AO8" t="s">
        <v>3762</v>
      </c>
      <c r="AP8" t="s">
        <v>2544</v>
      </c>
      <c r="AQ8" t="s">
        <v>2473</v>
      </c>
      <c r="AR8" t="s">
        <v>2544</v>
      </c>
      <c r="AS8" t="s">
        <v>3763</v>
      </c>
      <c r="AT8" t="s">
        <v>3764</v>
      </c>
      <c r="AV8" t="s">
        <v>2473</v>
      </c>
      <c r="AW8" t="s">
        <v>2720</v>
      </c>
      <c r="AX8" t="s">
        <v>3765</v>
      </c>
      <c r="AY8" s="12" t="s">
        <v>2551</v>
      </c>
      <c r="AZ8" t="s">
        <v>2722</v>
      </c>
      <c r="BA8" t="s">
        <v>2424</v>
      </c>
      <c r="BB8" t="s">
        <v>2721</v>
      </c>
      <c r="BC8" t="s">
        <v>2723</v>
      </c>
      <c r="BD8" t="s">
        <v>3766</v>
      </c>
      <c r="BE8" t="s">
        <v>3767</v>
      </c>
      <c r="BF8" t="s">
        <v>3768</v>
      </c>
      <c r="BG8" t="s">
        <v>2497</v>
      </c>
      <c r="BH8" t="s">
        <v>2632</v>
      </c>
      <c r="BI8" t="s">
        <v>2727</v>
      </c>
      <c r="BJ8" t="s">
        <v>2497</v>
      </c>
      <c r="BK8" t="s">
        <v>2490</v>
      </c>
      <c r="BL8" t="s">
        <v>3769</v>
      </c>
      <c r="BM8" t="s">
        <v>2497</v>
      </c>
      <c r="BN8" t="s">
        <v>3770</v>
      </c>
      <c r="BO8" t="s">
        <v>3771</v>
      </c>
      <c r="BQ8" t="s">
        <v>2569</v>
      </c>
      <c r="BR8" t="s">
        <v>3772</v>
      </c>
      <c r="BS8" t="s">
        <v>3773</v>
      </c>
      <c r="BT8" t="s">
        <v>3774</v>
      </c>
      <c r="BU8" t="s">
        <v>2497</v>
      </c>
      <c r="BV8" t="s">
        <v>2497</v>
      </c>
      <c r="BW8" t="s">
        <v>3775</v>
      </c>
      <c r="BX8" t="s">
        <v>3776</v>
      </c>
      <c r="BY8" t="s">
        <v>3777</v>
      </c>
      <c r="CA8" t="s">
        <v>3778</v>
      </c>
      <c r="CB8" t="s">
        <v>3779</v>
      </c>
      <c r="CC8" t="s">
        <v>2730</v>
      </c>
      <c r="CD8" t="s">
        <v>2572</v>
      </c>
      <c r="CE8" t="s">
        <v>3780</v>
      </c>
      <c r="CG8" t="s">
        <v>2732</v>
      </c>
      <c r="CH8" t="s">
        <v>2733</v>
      </c>
      <c r="CI8" t="s">
        <v>2734</v>
      </c>
      <c r="CJ8" t="s">
        <v>2571</v>
      </c>
      <c r="CK8" t="s">
        <v>2571</v>
      </c>
      <c r="CL8" t="s">
        <v>2571</v>
      </c>
      <c r="CM8" t="s">
        <v>2691</v>
      </c>
      <c r="CN8" t="s">
        <v>2735</v>
      </c>
      <c r="CO8" t="s">
        <v>2736</v>
      </c>
      <c r="CP8" t="s">
        <v>2737</v>
      </c>
      <c r="CQ8" t="s">
        <v>2581</v>
      </c>
      <c r="CR8" t="s">
        <v>2581</v>
      </c>
      <c r="CS8" t="s">
        <v>2581</v>
      </c>
      <c r="CT8" t="s">
        <v>2738</v>
      </c>
      <c r="CU8" t="s">
        <v>2739</v>
      </c>
      <c r="CW8" t="s">
        <v>2740</v>
      </c>
      <c r="CX8" t="s">
        <v>2741</v>
      </c>
      <c r="CY8" t="s">
        <v>2742</v>
      </c>
      <c r="CZ8" t="s">
        <v>2648</v>
      </c>
      <c r="DA8" t="s">
        <v>2516</v>
      </c>
    </row>
    <row r="9" spans="1:110" x14ac:dyDescent="0.25">
      <c r="A9" s="9" t="s">
        <v>522</v>
      </c>
      <c r="B9" s="10">
        <v>2529</v>
      </c>
      <c r="C9" s="10">
        <v>2586</v>
      </c>
      <c r="D9" s="10">
        <v>2414</v>
      </c>
      <c r="E9" s="10">
        <v>2448</v>
      </c>
      <c r="F9" s="10">
        <v>2661</v>
      </c>
      <c r="G9" s="10">
        <v>2524</v>
      </c>
      <c r="H9" s="10">
        <v>2519</v>
      </c>
      <c r="I9" s="10">
        <v>2482</v>
      </c>
      <c r="J9" s="10">
        <v>2481</v>
      </c>
      <c r="K9" s="10">
        <v>2477</v>
      </c>
      <c r="L9" s="10">
        <v>2569</v>
      </c>
      <c r="M9" s="10"/>
      <c r="N9" s="10">
        <v>2580</v>
      </c>
      <c r="O9" s="10">
        <f>805+829+885</f>
        <v>2519</v>
      </c>
      <c r="P9" s="10">
        <v>2366</v>
      </c>
      <c r="Q9" s="10">
        <v>2629</v>
      </c>
      <c r="R9" s="10">
        <v>2672</v>
      </c>
      <c r="S9" s="10">
        <v>2841</v>
      </c>
      <c r="T9" s="10">
        <v>2605</v>
      </c>
      <c r="U9" s="10">
        <v>2553</v>
      </c>
      <c r="V9" s="10">
        <v>2550</v>
      </c>
      <c r="W9" s="10">
        <v>2634</v>
      </c>
      <c r="X9" s="10">
        <v>2527</v>
      </c>
      <c r="Y9" s="10">
        <v>2318</v>
      </c>
      <c r="Z9" s="10">
        <f>515+398+481+470+464</f>
        <v>2328</v>
      </c>
      <c r="AA9" s="10">
        <v>2562</v>
      </c>
      <c r="AB9" s="10">
        <v>2415</v>
      </c>
      <c r="AC9" s="10"/>
      <c r="AD9" s="10">
        <v>2656</v>
      </c>
      <c r="AE9" s="10">
        <v>2554</v>
      </c>
      <c r="AF9" s="10">
        <v>2777</v>
      </c>
      <c r="AG9" s="10">
        <v>2610</v>
      </c>
      <c r="AH9" s="10">
        <v>2585</v>
      </c>
      <c r="AI9" s="10">
        <v>2619</v>
      </c>
      <c r="AJ9" s="10">
        <v>2808</v>
      </c>
      <c r="AK9" s="10">
        <v>2725</v>
      </c>
      <c r="AL9" s="10">
        <f>548+542+551+502+566</f>
        <v>2709</v>
      </c>
      <c r="AM9" s="10">
        <f>532+548+562+573+594</f>
        <v>2809</v>
      </c>
      <c r="AN9" s="10">
        <v>2638</v>
      </c>
      <c r="AO9" s="10">
        <v>2943</v>
      </c>
      <c r="AP9" s="10">
        <f>571+505+585+611+565</f>
        <v>2837</v>
      </c>
      <c r="AQ9" s="10">
        <v>2707</v>
      </c>
      <c r="AR9" s="10">
        <v>2726</v>
      </c>
      <c r="AS9" s="10">
        <f>576+574+522+623+530</f>
        <v>2825</v>
      </c>
      <c r="AT9" s="10">
        <f>565+545+603+674+553</f>
        <v>2940</v>
      </c>
      <c r="AU9" s="10"/>
      <c r="AV9" s="10">
        <v>2872</v>
      </c>
      <c r="AW9" s="10">
        <v>2691</v>
      </c>
      <c r="AX9" s="10">
        <f>655+587+563+528+593</f>
        <v>2926</v>
      </c>
      <c r="AY9" s="10">
        <v>2845</v>
      </c>
      <c r="AZ9" s="10">
        <v>2838</v>
      </c>
      <c r="BA9" s="10">
        <v>2644</v>
      </c>
      <c r="BB9" s="10">
        <v>2855</v>
      </c>
      <c r="BC9" s="10">
        <v>2742</v>
      </c>
      <c r="BD9" s="10">
        <v>2824</v>
      </c>
      <c r="BE9" s="10">
        <v>2872</v>
      </c>
      <c r="BF9" s="10">
        <f>534+581+575+545+604</f>
        <v>2839</v>
      </c>
      <c r="BG9" s="10">
        <v>2837</v>
      </c>
      <c r="BH9" s="10">
        <v>2836</v>
      </c>
      <c r="BI9" s="10">
        <v>2746</v>
      </c>
      <c r="BJ9" s="10">
        <v>3007</v>
      </c>
      <c r="BK9" s="10">
        <v>3099</v>
      </c>
      <c r="BL9" s="10">
        <v>2966</v>
      </c>
      <c r="BM9" s="10">
        <v>3103</v>
      </c>
      <c r="BN9" s="10">
        <v>2943</v>
      </c>
      <c r="BO9" s="10">
        <v>3102</v>
      </c>
      <c r="BP9" s="10"/>
      <c r="BQ9" s="10">
        <v>2958</v>
      </c>
      <c r="BR9" s="10">
        <f>951+992+997</f>
        <v>2940</v>
      </c>
      <c r="BS9" s="10">
        <f>591+543+652+577+698</f>
        <v>3061</v>
      </c>
      <c r="BT9" s="10">
        <f>667+515+643+620+578</f>
        <v>3023</v>
      </c>
      <c r="BU9" s="10">
        <v>3000</v>
      </c>
      <c r="BV9" s="10">
        <v>3025</v>
      </c>
      <c r="BW9" s="10">
        <f>536+538+706+606+589</f>
        <v>2975</v>
      </c>
      <c r="BX9" s="10">
        <v>2906</v>
      </c>
      <c r="BY9" s="10">
        <f>610+636+575+622+538</f>
        <v>2981</v>
      </c>
      <c r="BZ9" s="10"/>
      <c r="CA9" s="10">
        <f>600+620+643+634+611</f>
        <v>3108</v>
      </c>
      <c r="CB9" s="10">
        <f>636+517+574+608+672</f>
        <v>3007</v>
      </c>
      <c r="CC9" s="10">
        <v>2881</v>
      </c>
      <c r="CD9" s="10">
        <v>2906</v>
      </c>
      <c r="CE9" s="10">
        <f>521+537+590+638+546</f>
        <v>2832</v>
      </c>
      <c r="CF9" s="10"/>
      <c r="CG9" s="10">
        <v>3040</v>
      </c>
      <c r="CH9" s="10">
        <v>2996</v>
      </c>
      <c r="CI9" s="10">
        <v>2832</v>
      </c>
      <c r="CJ9" s="10">
        <v>3092</v>
      </c>
      <c r="CK9" s="10">
        <v>3031</v>
      </c>
      <c r="CL9" s="10">
        <v>2885</v>
      </c>
      <c r="CM9" s="10">
        <v>2637</v>
      </c>
      <c r="CN9" s="10">
        <v>2614</v>
      </c>
      <c r="CO9" s="10">
        <v>2429</v>
      </c>
      <c r="CP9" s="10">
        <v>2877</v>
      </c>
      <c r="CQ9" s="10">
        <v>2917</v>
      </c>
      <c r="CR9" s="53">
        <v>2414</v>
      </c>
      <c r="CS9" s="10">
        <v>3014</v>
      </c>
      <c r="CT9" s="10">
        <v>2827</v>
      </c>
      <c r="CU9" s="10">
        <v>2893</v>
      </c>
      <c r="CV9" s="10"/>
      <c r="CW9" s="10">
        <v>2756</v>
      </c>
      <c r="CX9" s="10">
        <v>2654</v>
      </c>
      <c r="CY9" s="10">
        <v>2588</v>
      </c>
      <c r="CZ9" s="10">
        <v>2615</v>
      </c>
      <c r="DA9" s="10">
        <v>2845</v>
      </c>
      <c r="DB9" s="10"/>
      <c r="DC9" s="10"/>
      <c r="DD9" s="10"/>
      <c r="DE9" s="10"/>
      <c r="DF9" s="10"/>
    </row>
    <row r="11" spans="1:110" x14ac:dyDescent="0.25">
      <c r="A11" s="5" t="s">
        <v>523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</row>
    <row r="12" spans="1:110" x14ac:dyDescent="0.25">
      <c r="A12">
        <v>1</v>
      </c>
      <c r="B12" t="s">
        <v>2743</v>
      </c>
      <c r="C12" t="s">
        <v>2744</v>
      </c>
      <c r="D12" t="s">
        <v>3781</v>
      </c>
      <c r="E12" t="s">
        <v>3782</v>
      </c>
      <c r="F12" t="s">
        <v>3783</v>
      </c>
      <c r="G12" t="s">
        <v>3784</v>
      </c>
      <c r="H12" t="s">
        <v>3785</v>
      </c>
      <c r="I12" t="s">
        <v>3786</v>
      </c>
      <c r="J12" t="s">
        <v>3787</v>
      </c>
      <c r="K12" t="s">
        <v>3788</v>
      </c>
      <c r="L12" t="s">
        <v>3789</v>
      </c>
      <c r="N12" t="s">
        <v>3790</v>
      </c>
      <c r="O12" t="s">
        <v>3791</v>
      </c>
      <c r="P12" t="s">
        <v>2650</v>
      </c>
      <c r="Q12" t="s">
        <v>3792</v>
      </c>
      <c r="R12" t="s">
        <v>2747</v>
      </c>
      <c r="S12" t="s">
        <v>2457</v>
      </c>
      <c r="T12" t="s">
        <v>2748</v>
      </c>
      <c r="U12" t="s">
        <v>3793</v>
      </c>
      <c r="V12" t="s">
        <v>3794</v>
      </c>
      <c r="W12" t="s">
        <v>3795</v>
      </c>
      <c r="X12" t="s">
        <v>3796</v>
      </c>
      <c r="Y12" t="s">
        <v>3797</v>
      </c>
      <c r="Z12" t="s">
        <v>3798</v>
      </c>
      <c r="AA12" t="s">
        <v>2457</v>
      </c>
      <c r="AB12" t="s">
        <v>3799</v>
      </c>
      <c r="AD12" t="s">
        <v>2755</v>
      </c>
      <c r="AE12" t="s">
        <v>2755</v>
      </c>
      <c r="AF12" t="s">
        <v>3800</v>
      </c>
      <c r="AG12" t="s">
        <v>3801</v>
      </c>
      <c r="AH12" t="s">
        <v>3802</v>
      </c>
      <c r="AI12" t="s">
        <v>3803</v>
      </c>
      <c r="AJ12" t="s">
        <v>3804</v>
      </c>
      <c r="AK12" t="s">
        <v>3805</v>
      </c>
      <c r="AL12" t="s">
        <v>3806</v>
      </c>
      <c r="AM12" t="s">
        <v>2548</v>
      </c>
      <c r="AN12" t="s">
        <v>3807</v>
      </c>
      <c r="AO12" t="s">
        <v>2612</v>
      </c>
      <c r="AP12" t="s">
        <v>2473</v>
      </c>
      <c r="AQ12" t="s">
        <v>3808</v>
      </c>
      <c r="AR12" t="s">
        <v>3809</v>
      </c>
      <c r="AS12" t="s">
        <v>3810</v>
      </c>
      <c r="AT12" t="s">
        <v>2474</v>
      </c>
      <c r="AV12" t="s">
        <v>3811</v>
      </c>
      <c r="AW12" t="s">
        <v>2554</v>
      </c>
      <c r="AX12" t="s">
        <v>3812</v>
      </c>
      <c r="AY12" t="s">
        <v>2763</v>
      </c>
      <c r="AZ12" t="s">
        <v>2764</v>
      </c>
      <c r="BA12" t="s">
        <v>3813</v>
      </c>
      <c r="BB12" t="s">
        <v>3814</v>
      </c>
      <c r="BC12" t="s">
        <v>2767</v>
      </c>
      <c r="BD12" t="s">
        <v>3815</v>
      </c>
      <c r="BE12" t="s">
        <v>3816</v>
      </c>
      <c r="BF12" t="s">
        <v>3817</v>
      </c>
      <c r="BG12" t="s">
        <v>2719</v>
      </c>
      <c r="BH12" t="s">
        <v>2620</v>
      </c>
      <c r="BI12" t="s">
        <v>2632</v>
      </c>
      <c r="BJ12" t="s">
        <v>2498</v>
      </c>
      <c r="BK12" t="s">
        <v>2765</v>
      </c>
      <c r="BL12" t="s">
        <v>3818</v>
      </c>
      <c r="BM12" t="s">
        <v>2495</v>
      </c>
      <c r="BN12" t="s">
        <v>2771</v>
      </c>
      <c r="BO12" t="s">
        <v>3819</v>
      </c>
      <c r="BQ12" t="s">
        <v>2772</v>
      </c>
      <c r="BR12" t="s">
        <v>3820</v>
      </c>
      <c r="BS12" t="s">
        <v>3821</v>
      </c>
      <c r="BT12" t="s">
        <v>3822</v>
      </c>
      <c r="BU12" t="s">
        <v>2635</v>
      </c>
      <c r="BV12" t="s">
        <v>2635</v>
      </c>
      <c r="BW12" t="s">
        <v>3823</v>
      </c>
      <c r="BX12" t="s">
        <v>2775</v>
      </c>
      <c r="BY12" t="s">
        <v>3824</v>
      </c>
      <c r="CA12" t="s">
        <v>3825</v>
      </c>
      <c r="CB12" t="s">
        <v>812</v>
      </c>
      <c r="CC12" t="s">
        <v>1528</v>
      </c>
      <c r="CD12" t="s">
        <v>2777</v>
      </c>
      <c r="CE12" t="s">
        <v>3826</v>
      </c>
      <c r="CG12" t="s">
        <v>1527</v>
      </c>
      <c r="CH12" t="s">
        <v>2681</v>
      </c>
      <c r="CI12" t="s">
        <v>2778</v>
      </c>
      <c r="CJ12" t="s">
        <v>2581</v>
      </c>
      <c r="CK12" t="s">
        <v>2581</v>
      </c>
      <c r="CL12" t="s">
        <v>2579</v>
      </c>
      <c r="CM12" t="s">
        <v>2581</v>
      </c>
      <c r="CN12" t="s">
        <v>2779</v>
      </c>
      <c r="CO12" t="s">
        <v>2780</v>
      </c>
      <c r="CP12" t="s">
        <v>2587</v>
      </c>
      <c r="CQ12" t="s">
        <v>2511</v>
      </c>
      <c r="CR12" t="s">
        <v>2642</v>
      </c>
      <c r="CS12" t="s">
        <v>2571</v>
      </c>
      <c r="CT12" t="s">
        <v>2640</v>
      </c>
      <c r="CU12" t="s">
        <v>2515</v>
      </c>
      <c r="CW12" t="s">
        <v>2515</v>
      </c>
      <c r="CX12" t="s">
        <v>2781</v>
      </c>
      <c r="CY12" t="s">
        <v>2782</v>
      </c>
      <c r="CZ12" t="s">
        <v>2783</v>
      </c>
      <c r="DA12" t="s">
        <v>2571</v>
      </c>
    </row>
    <row r="13" spans="1:110" x14ac:dyDescent="0.25">
      <c r="A13">
        <v>2</v>
      </c>
      <c r="B13" t="s">
        <v>2784</v>
      </c>
      <c r="C13" t="s">
        <v>2785</v>
      </c>
      <c r="D13" t="s">
        <v>3827</v>
      </c>
      <c r="E13" t="s">
        <v>3828</v>
      </c>
      <c r="F13" t="s">
        <v>3829</v>
      </c>
      <c r="G13" t="s">
        <v>3830</v>
      </c>
      <c r="H13" t="s">
        <v>3831</v>
      </c>
      <c r="I13" t="s">
        <v>3832</v>
      </c>
      <c r="J13" t="s">
        <v>3833</v>
      </c>
      <c r="K13" t="s">
        <v>3739</v>
      </c>
      <c r="L13" t="s">
        <v>3834</v>
      </c>
      <c r="N13" t="s">
        <v>3835</v>
      </c>
      <c r="O13" t="s">
        <v>3836</v>
      </c>
      <c r="P13" t="s">
        <v>2789</v>
      </c>
      <c r="Q13" t="s">
        <v>3837</v>
      </c>
      <c r="R13" t="s">
        <v>2790</v>
      </c>
      <c r="S13" t="s">
        <v>2456</v>
      </c>
      <c r="T13" t="s">
        <v>2791</v>
      </c>
      <c r="U13" t="s">
        <v>3838</v>
      </c>
      <c r="V13" t="s">
        <v>3839</v>
      </c>
      <c r="W13" t="s">
        <v>3840</v>
      </c>
      <c r="X13" t="s">
        <v>3841</v>
      </c>
      <c r="Y13" t="s">
        <v>3842</v>
      </c>
      <c r="Z13" t="s">
        <v>3843</v>
      </c>
      <c r="AA13" t="s">
        <v>2531</v>
      </c>
      <c r="AB13" t="s">
        <v>3844</v>
      </c>
      <c r="AD13" t="s">
        <v>2796</v>
      </c>
      <c r="AE13" t="s">
        <v>2610</v>
      </c>
      <c r="AF13" t="s">
        <v>3845</v>
      </c>
      <c r="AG13" t="s">
        <v>3846</v>
      </c>
      <c r="AH13" t="s">
        <v>3847</v>
      </c>
      <c r="AI13" t="s">
        <v>3848</v>
      </c>
      <c r="AJ13" t="s">
        <v>3849</v>
      </c>
      <c r="AK13" t="s">
        <v>3850</v>
      </c>
      <c r="AL13" t="s">
        <v>3851</v>
      </c>
      <c r="AM13" t="s">
        <v>2544</v>
      </c>
      <c r="AN13" t="s">
        <v>3852</v>
      </c>
      <c r="AO13" t="s">
        <v>2621</v>
      </c>
      <c r="AP13" t="s">
        <v>2474</v>
      </c>
      <c r="AQ13" t="s">
        <v>3853</v>
      </c>
      <c r="AR13" t="s">
        <v>3854</v>
      </c>
      <c r="AS13" t="s">
        <v>3855</v>
      </c>
      <c r="AT13" t="s">
        <v>2473</v>
      </c>
      <c r="AV13" t="s">
        <v>3856</v>
      </c>
      <c r="AW13" t="s">
        <v>2722</v>
      </c>
      <c r="AX13" t="s">
        <v>3857</v>
      </c>
      <c r="AY13" t="s">
        <v>2802</v>
      </c>
      <c r="AZ13" t="s">
        <v>2803</v>
      </c>
      <c r="BA13" t="s">
        <v>3858</v>
      </c>
      <c r="BB13" t="s">
        <v>3859</v>
      </c>
      <c r="BC13" t="s">
        <v>2806</v>
      </c>
      <c r="BD13" t="s">
        <v>3860</v>
      </c>
      <c r="BE13" t="s">
        <v>3861</v>
      </c>
      <c r="BF13" t="s">
        <v>3862</v>
      </c>
      <c r="BG13" t="s">
        <v>2486</v>
      </c>
      <c r="BH13" t="s">
        <v>2486</v>
      </c>
      <c r="BI13" t="s">
        <v>2490</v>
      </c>
      <c r="BJ13" t="s">
        <v>2624</v>
      </c>
      <c r="BK13" t="s">
        <v>2809</v>
      </c>
      <c r="BL13" t="s">
        <v>3863</v>
      </c>
      <c r="BM13" t="s">
        <v>2497</v>
      </c>
      <c r="BN13" t="s">
        <v>2810</v>
      </c>
      <c r="BO13" t="s">
        <v>3864</v>
      </c>
      <c r="BQ13" t="s">
        <v>2811</v>
      </c>
      <c r="BR13" t="s">
        <v>3865</v>
      </c>
      <c r="BS13" t="s">
        <v>3866</v>
      </c>
      <c r="BT13" t="s">
        <v>3867</v>
      </c>
      <c r="BU13" t="s">
        <v>2497</v>
      </c>
      <c r="BV13" t="s">
        <v>2497</v>
      </c>
      <c r="BW13" t="s">
        <v>3868</v>
      </c>
      <c r="BX13" t="s">
        <v>2813</v>
      </c>
      <c r="BY13" t="s">
        <v>3869</v>
      </c>
      <c r="CA13" t="s">
        <v>3870</v>
      </c>
      <c r="CB13" t="s">
        <v>2497</v>
      </c>
      <c r="CC13" t="s">
        <v>1527</v>
      </c>
      <c r="CD13" t="s">
        <v>2730</v>
      </c>
      <c r="CE13" t="s">
        <v>3871</v>
      </c>
      <c r="CG13" t="s">
        <v>1528</v>
      </c>
      <c r="CH13" t="s">
        <v>2730</v>
      </c>
      <c r="CI13" t="s">
        <v>2733</v>
      </c>
      <c r="CJ13" t="s">
        <v>2815</v>
      </c>
      <c r="CK13" t="s">
        <v>2815</v>
      </c>
      <c r="CL13" t="s">
        <v>2729</v>
      </c>
      <c r="CM13" t="s">
        <v>2815</v>
      </c>
      <c r="CN13" t="s">
        <v>2511</v>
      </c>
      <c r="CO13" t="s">
        <v>2646</v>
      </c>
      <c r="CP13" t="s">
        <v>2515</v>
      </c>
      <c r="CQ13" t="s">
        <v>2692</v>
      </c>
      <c r="CR13" t="s">
        <v>2515</v>
      </c>
      <c r="CS13" t="s">
        <v>2581</v>
      </c>
      <c r="CT13" t="s">
        <v>2816</v>
      </c>
      <c r="CU13" t="s">
        <v>2738</v>
      </c>
      <c r="CW13" t="s">
        <v>2738</v>
      </c>
      <c r="CX13" t="s">
        <v>2741</v>
      </c>
      <c r="CY13" t="s">
        <v>2817</v>
      </c>
      <c r="CZ13" t="s">
        <v>2818</v>
      </c>
      <c r="DA13" t="s">
        <v>2819</v>
      </c>
    </row>
    <row r="14" spans="1:110" x14ac:dyDescent="0.25">
      <c r="A14" s="9" t="s">
        <v>522</v>
      </c>
      <c r="B14" s="10">
        <v>1047</v>
      </c>
      <c r="C14" s="10">
        <v>1042</v>
      </c>
      <c r="D14" s="10">
        <v>1028</v>
      </c>
      <c r="E14" s="10">
        <v>1021</v>
      </c>
      <c r="F14" s="10">
        <v>1111</v>
      </c>
      <c r="G14" s="10">
        <v>1041</v>
      </c>
      <c r="H14" s="10">
        <v>1072</v>
      </c>
      <c r="I14" s="10">
        <v>1053</v>
      </c>
      <c r="J14" s="10">
        <v>1015</v>
      </c>
      <c r="K14" s="10">
        <v>1062</v>
      </c>
      <c r="L14" s="10">
        <v>1163</v>
      </c>
      <c r="M14" s="10"/>
      <c r="N14" s="10">
        <v>1062</v>
      </c>
      <c r="O14" s="10">
        <v>1057</v>
      </c>
      <c r="P14" s="10">
        <v>1023</v>
      </c>
      <c r="Q14" s="10">
        <v>1131</v>
      </c>
      <c r="R14" s="10">
        <v>1232</v>
      </c>
      <c r="S14" s="10">
        <v>1190</v>
      </c>
      <c r="T14" s="10">
        <v>1210</v>
      </c>
      <c r="U14" s="10">
        <v>986</v>
      </c>
      <c r="V14" s="10">
        <v>1118</v>
      </c>
      <c r="W14" s="10">
        <f>559+509+69</f>
        <v>1137</v>
      </c>
      <c r="X14" s="10">
        <v>1073</v>
      </c>
      <c r="Y14" s="10">
        <f>539+542+63</f>
        <v>1144</v>
      </c>
      <c r="Z14" s="10">
        <f>567+511+57</f>
        <v>1135</v>
      </c>
      <c r="AA14" s="10">
        <v>1088</v>
      </c>
      <c r="AB14" s="10">
        <v>1074</v>
      </c>
      <c r="AC14" s="10"/>
      <c r="AD14" s="10">
        <v>1143</v>
      </c>
      <c r="AE14" s="10">
        <v>1046</v>
      </c>
      <c r="AF14" s="10">
        <f>616+560</f>
        <v>1176</v>
      </c>
      <c r="AG14" s="10">
        <v>1215</v>
      </c>
      <c r="AH14" s="10">
        <v>1054</v>
      </c>
      <c r="AI14" s="10">
        <v>1159</v>
      </c>
      <c r="AJ14" s="10">
        <f>567+531</f>
        <v>1098</v>
      </c>
      <c r="AK14" s="10">
        <v>1042</v>
      </c>
      <c r="AL14" s="10">
        <f>616+511</f>
        <v>1127</v>
      </c>
      <c r="AM14" s="10">
        <v>1150</v>
      </c>
      <c r="AN14" s="10">
        <v>1058</v>
      </c>
      <c r="AO14" s="10">
        <v>1205</v>
      </c>
      <c r="AP14" s="10">
        <v>1295</v>
      </c>
      <c r="AQ14" s="10">
        <v>1274</v>
      </c>
      <c r="AR14" s="10">
        <v>1185</v>
      </c>
      <c r="AS14" s="10">
        <f>667+596</f>
        <v>1263</v>
      </c>
      <c r="AT14" s="10">
        <v>1212</v>
      </c>
      <c r="AU14" s="10"/>
      <c r="AV14" s="10">
        <f>582+646</f>
        <v>1228</v>
      </c>
      <c r="AW14" s="10">
        <v>1128</v>
      </c>
      <c r="AX14" s="10">
        <f>617+610</f>
        <v>1227</v>
      </c>
      <c r="AY14" s="10">
        <v>1213</v>
      </c>
      <c r="AZ14" s="10">
        <v>1185</v>
      </c>
      <c r="BA14" s="10">
        <f>1162+162</f>
        <v>1324</v>
      </c>
      <c r="BB14" s="10">
        <f>571+598</f>
        <v>1169</v>
      </c>
      <c r="BC14" s="10">
        <v>1154</v>
      </c>
      <c r="BD14" s="10">
        <f>517+758</f>
        <v>1275</v>
      </c>
      <c r="BE14" s="10">
        <f>622+624</f>
        <v>1246</v>
      </c>
      <c r="BF14" s="10">
        <f>612+610</f>
        <v>1222</v>
      </c>
      <c r="BG14" s="10">
        <v>1168</v>
      </c>
      <c r="BH14" s="10">
        <v>1170</v>
      </c>
      <c r="BI14" s="10">
        <v>1217</v>
      </c>
      <c r="BJ14" s="10">
        <v>1314</v>
      </c>
      <c r="BK14" s="10">
        <v>1216</v>
      </c>
      <c r="BL14" s="10">
        <v>1260</v>
      </c>
      <c r="BM14" s="10">
        <v>1195</v>
      </c>
      <c r="BN14" s="10">
        <v>1174</v>
      </c>
      <c r="BO14" s="10">
        <f>636+676</f>
        <v>1312</v>
      </c>
      <c r="BP14" s="10"/>
      <c r="BQ14" s="10">
        <v>1230</v>
      </c>
      <c r="BR14" s="10">
        <v>1253</v>
      </c>
      <c r="BS14" s="10">
        <v>1202</v>
      </c>
      <c r="BT14" s="10">
        <f>595+665</f>
        <v>1260</v>
      </c>
      <c r="BU14" s="10">
        <f>1327</f>
        <v>1327</v>
      </c>
      <c r="BV14" s="10">
        <v>1294</v>
      </c>
      <c r="BW14" s="10">
        <f>573+708</f>
        <v>1281</v>
      </c>
      <c r="BX14" s="10">
        <v>1233</v>
      </c>
      <c r="BY14" s="10">
        <v>1315</v>
      </c>
      <c r="BZ14" s="10"/>
      <c r="CA14" s="10">
        <v>1405</v>
      </c>
      <c r="CB14" s="10">
        <v>1287</v>
      </c>
      <c r="CC14" s="10">
        <v>1289</v>
      </c>
      <c r="CD14" s="10">
        <v>1270</v>
      </c>
      <c r="CE14" s="10">
        <f>617+622</f>
        <v>1239</v>
      </c>
      <c r="CF14" s="10"/>
      <c r="CG14" s="10">
        <v>1368</v>
      </c>
      <c r="CH14" s="10">
        <v>1364</v>
      </c>
      <c r="CI14" s="10">
        <v>1224</v>
      </c>
      <c r="CJ14" s="10">
        <v>1371</v>
      </c>
      <c r="CK14" s="10">
        <v>1280</v>
      </c>
      <c r="CL14" s="10">
        <v>1257</v>
      </c>
      <c r="CM14" s="10">
        <v>1112</v>
      </c>
      <c r="CN14" s="10">
        <v>1121</v>
      </c>
      <c r="CO14" s="10">
        <v>1151</v>
      </c>
      <c r="CP14" s="10">
        <v>1194</v>
      </c>
      <c r="CQ14" s="10">
        <v>1261</v>
      </c>
      <c r="CR14" s="10">
        <v>1110</v>
      </c>
      <c r="CS14" s="10">
        <v>1390</v>
      </c>
      <c r="CT14" s="10">
        <v>1316</v>
      </c>
      <c r="CU14" s="10">
        <v>1184</v>
      </c>
      <c r="CV14" s="10"/>
      <c r="CW14" s="10">
        <v>1241</v>
      </c>
      <c r="CX14" s="10">
        <v>1232</v>
      </c>
      <c r="CY14" s="10">
        <v>1121</v>
      </c>
      <c r="CZ14" s="10">
        <f>1429-288</f>
        <v>1141</v>
      </c>
      <c r="DA14" s="10">
        <v>1321</v>
      </c>
      <c r="DB14" s="10"/>
      <c r="DC14" s="10"/>
      <c r="DD14" s="10"/>
      <c r="DE14" s="10"/>
      <c r="DF14" s="10"/>
    </row>
    <row r="16" spans="1:110" x14ac:dyDescent="0.25">
      <c r="A16" s="5" t="s">
        <v>642</v>
      </c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</row>
    <row r="17" spans="1:110" x14ac:dyDescent="0.25">
      <c r="A17">
        <v>1</v>
      </c>
      <c r="B17" t="s">
        <v>2592</v>
      </c>
      <c r="C17" t="s">
        <v>2820</v>
      </c>
      <c r="D17" t="s">
        <v>2526</v>
      </c>
      <c r="E17" t="s">
        <v>2821</v>
      </c>
      <c r="F17" t="s">
        <v>2703</v>
      </c>
      <c r="G17" t="s">
        <v>2455</v>
      </c>
      <c r="H17" t="s">
        <v>2822</v>
      </c>
      <c r="I17" t="s">
        <v>2451</v>
      </c>
      <c r="J17" t="s">
        <v>2823</v>
      </c>
      <c r="K17" t="s">
        <v>2655</v>
      </c>
      <c r="L17" t="s">
        <v>2824</v>
      </c>
      <c r="N17" t="s">
        <v>2796</v>
      </c>
      <c r="O17" t="s">
        <v>2596</v>
      </c>
      <c r="P17" t="s">
        <v>2657</v>
      </c>
      <c r="Q17" t="s">
        <v>2825</v>
      </c>
      <c r="R17" t="s">
        <v>2663</v>
      </c>
      <c r="S17" t="s">
        <v>2823</v>
      </c>
      <c r="T17" t="s">
        <v>2657</v>
      </c>
      <c r="U17" t="s">
        <v>2826</v>
      </c>
      <c r="V17" t="s">
        <v>2710</v>
      </c>
      <c r="W17" t="s">
        <v>2456</v>
      </c>
      <c r="X17" t="s">
        <v>2827</v>
      </c>
      <c r="Y17" t="s">
        <v>2828</v>
      </c>
      <c r="Z17" t="s">
        <v>2829</v>
      </c>
      <c r="AA17" t="s">
        <v>2755</v>
      </c>
      <c r="AB17" t="s">
        <v>2830</v>
      </c>
      <c r="AD17" t="s">
        <v>2610</v>
      </c>
      <c r="AE17" t="s">
        <v>2831</v>
      </c>
      <c r="AF17" t="s">
        <v>2832</v>
      </c>
      <c r="AG17" t="s">
        <v>2833</v>
      </c>
      <c r="AH17" t="s">
        <v>2834</v>
      </c>
      <c r="AI17" t="s">
        <v>2473</v>
      </c>
      <c r="AJ17" t="s">
        <v>2545</v>
      </c>
      <c r="AK17" t="s">
        <v>2759</v>
      </c>
      <c r="AL17" t="s">
        <v>2835</v>
      </c>
      <c r="AM17" t="s">
        <v>2475</v>
      </c>
      <c r="AN17" t="s">
        <v>2836</v>
      </c>
      <c r="AO17" t="s">
        <v>2614</v>
      </c>
      <c r="AP17" t="s">
        <v>2837</v>
      </c>
      <c r="AQ17" t="s">
        <v>2545</v>
      </c>
      <c r="AR17" t="s">
        <v>2838</v>
      </c>
      <c r="AS17" t="s">
        <v>2554</v>
      </c>
      <c r="AT17" t="s">
        <v>2798</v>
      </c>
      <c r="AV17" t="s">
        <v>2474</v>
      </c>
      <c r="AW17" t="s">
        <v>2839</v>
      </c>
      <c r="AX17" s="12" t="s">
        <v>2840</v>
      </c>
      <c r="AY17" t="s">
        <v>2841</v>
      </c>
      <c r="AZ17" t="s">
        <v>2479</v>
      </c>
      <c r="BA17" t="s">
        <v>2624</v>
      </c>
      <c r="BB17" t="s">
        <v>2805</v>
      </c>
      <c r="BC17" t="s">
        <v>2842</v>
      </c>
      <c r="BD17" t="s">
        <v>2843</v>
      </c>
      <c r="BE17" t="s">
        <v>2483</v>
      </c>
      <c r="BF17" t="s">
        <v>2844</v>
      </c>
      <c r="BG17" t="s">
        <v>2622</v>
      </c>
      <c r="BH17" t="s">
        <v>2845</v>
      </c>
      <c r="BI17" t="s">
        <v>2632</v>
      </c>
      <c r="BJ17" t="s">
        <v>2632</v>
      </c>
      <c r="BK17" t="s">
        <v>2492</v>
      </c>
      <c r="BL17" t="s">
        <v>2846</v>
      </c>
      <c r="BM17" t="s">
        <v>2847</v>
      </c>
      <c r="BN17" t="s">
        <v>2638</v>
      </c>
      <c r="BO17" t="s">
        <v>2848</v>
      </c>
      <c r="BQ17" t="s">
        <v>2497</v>
      </c>
      <c r="BR17" t="s">
        <v>2811</v>
      </c>
      <c r="BS17" t="s">
        <v>2849</v>
      </c>
      <c r="BT17" t="s">
        <v>2497</v>
      </c>
      <c r="BU17" t="s">
        <v>2850</v>
      </c>
      <c r="BV17" t="s">
        <v>1527</v>
      </c>
      <c r="BW17" t="s">
        <v>2851</v>
      </c>
      <c r="BX17" t="s">
        <v>2572</v>
      </c>
      <c r="BY17" t="s">
        <v>1527</v>
      </c>
      <c r="CA17" t="s">
        <v>812</v>
      </c>
      <c r="CB17" t="s">
        <v>1527</v>
      </c>
      <c r="CC17" t="s">
        <v>2639</v>
      </c>
      <c r="CD17" t="s">
        <v>1527</v>
      </c>
      <c r="CE17" t="s">
        <v>2515</v>
      </c>
      <c r="CG17" t="s">
        <v>2504</v>
      </c>
      <c r="CH17" t="s">
        <v>1527</v>
      </c>
      <c r="CI17" t="s">
        <v>2571</v>
      </c>
      <c r="CJ17" t="s">
        <v>2852</v>
      </c>
      <c r="CK17" t="s">
        <v>2507</v>
      </c>
      <c r="CL17" t="s">
        <v>2853</v>
      </c>
      <c r="CM17" t="s">
        <v>2729</v>
      </c>
      <c r="CN17" t="s">
        <v>2507</v>
      </c>
      <c r="CO17" t="s">
        <v>1527</v>
      </c>
      <c r="CP17" t="s">
        <v>584</v>
      </c>
      <c r="CQ17" t="s">
        <v>584</v>
      </c>
      <c r="CR17" t="s">
        <v>2571</v>
      </c>
      <c r="CS17" t="s">
        <v>1527</v>
      </c>
      <c r="CT17" t="s">
        <v>2854</v>
      </c>
      <c r="CU17" t="s">
        <v>2855</v>
      </c>
      <c r="CW17" t="s">
        <v>2856</v>
      </c>
      <c r="CX17" t="s">
        <v>2857</v>
      </c>
      <c r="CY17" t="s">
        <v>2856</v>
      </c>
      <c r="CZ17" t="s">
        <v>2858</v>
      </c>
      <c r="DA17" t="s">
        <v>584</v>
      </c>
    </row>
    <row r="18" spans="1:110" x14ac:dyDescent="0.25">
      <c r="A18" s="9" t="s">
        <v>522</v>
      </c>
      <c r="B18" s="10">
        <v>563</v>
      </c>
      <c r="C18" s="10">
        <v>550</v>
      </c>
      <c r="D18" s="10">
        <v>565</v>
      </c>
      <c r="E18" s="10">
        <v>581</v>
      </c>
      <c r="F18" s="10">
        <v>576</v>
      </c>
      <c r="G18" s="10">
        <v>579</v>
      </c>
      <c r="H18" s="10">
        <v>598</v>
      </c>
      <c r="I18" s="10">
        <v>603</v>
      </c>
      <c r="J18" s="10">
        <v>564</v>
      </c>
      <c r="K18" s="10">
        <f>150+199+200</f>
        <v>549</v>
      </c>
      <c r="L18" s="10">
        <v>573</v>
      </c>
      <c r="M18" s="10"/>
      <c r="N18" s="10">
        <f>182+160+226</f>
        <v>568</v>
      </c>
      <c r="O18" s="10">
        <v>556</v>
      </c>
      <c r="P18" s="10">
        <v>600</v>
      </c>
      <c r="Q18" s="10">
        <v>596</v>
      </c>
      <c r="R18" s="10">
        <v>628</v>
      </c>
      <c r="S18" s="10">
        <v>634</v>
      </c>
      <c r="T18" s="10">
        <v>625</v>
      </c>
      <c r="U18" s="10">
        <v>561</v>
      </c>
      <c r="V18" s="10">
        <v>625</v>
      </c>
      <c r="W18" s="10">
        <f>211+200+214+21</f>
        <v>646</v>
      </c>
      <c r="X18" s="10">
        <f>183+190+195+87</f>
        <v>655</v>
      </c>
      <c r="Y18" s="10">
        <f>215+193+207+75</f>
        <v>690</v>
      </c>
      <c r="Z18" s="10">
        <f>574+39</f>
        <v>613</v>
      </c>
      <c r="AA18" s="10">
        <v>608</v>
      </c>
      <c r="AB18" s="10">
        <v>557</v>
      </c>
      <c r="AC18" s="10"/>
      <c r="AD18" s="10">
        <v>638</v>
      </c>
      <c r="AE18" s="10">
        <v>593</v>
      </c>
      <c r="AF18" s="10">
        <f>200+209+173</f>
        <v>582</v>
      </c>
      <c r="AG18" s="10">
        <v>602</v>
      </c>
      <c r="AH18" s="10">
        <v>598</v>
      </c>
      <c r="AI18" s="10">
        <v>590</v>
      </c>
      <c r="AJ18" s="10">
        <v>602</v>
      </c>
      <c r="AK18" s="10">
        <v>634</v>
      </c>
      <c r="AL18" s="10">
        <f>188+244+190</f>
        <v>622</v>
      </c>
      <c r="AM18" s="10">
        <v>595</v>
      </c>
      <c r="AN18" s="10">
        <v>573</v>
      </c>
      <c r="AO18" s="10">
        <v>667</v>
      </c>
      <c r="AP18" s="10">
        <v>645</v>
      </c>
      <c r="AQ18" s="10">
        <v>612</v>
      </c>
      <c r="AR18" s="10">
        <v>639</v>
      </c>
      <c r="AS18" s="10">
        <v>653</v>
      </c>
      <c r="AT18" s="10">
        <v>622</v>
      </c>
      <c r="AU18" s="10"/>
      <c r="AV18" s="10">
        <v>701</v>
      </c>
      <c r="AW18" s="10">
        <v>665</v>
      </c>
      <c r="AX18" s="11">
        <f>233+224+212</f>
        <v>669</v>
      </c>
      <c r="AY18" s="10">
        <v>643</v>
      </c>
      <c r="AZ18" s="10">
        <v>635</v>
      </c>
      <c r="BA18" s="10">
        <v>657</v>
      </c>
      <c r="BB18" s="10">
        <v>637</v>
      </c>
      <c r="BC18" s="10">
        <v>612</v>
      </c>
      <c r="BD18" s="10">
        <f>199+247+216</f>
        <v>662</v>
      </c>
      <c r="BE18" s="10">
        <f>239+181+249</f>
        <v>669</v>
      </c>
      <c r="BF18" s="10">
        <v>613</v>
      </c>
      <c r="BG18" s="10">
        <v>678</v>
      </c>
      <c r="BH18" s="10">
        <v>657</v>
      </c>
      <c r="BI18" s="10">
        <v>708</v>
      </c>
      <c r="BJ18" s="10">
        <v>735</v>
      </c>
      <c r="BK18" s="10">
        <v>647</v>
      </c>
      <c r="BL18" s="10">
        <f>214+198+224</f>
        <v>636</v>
      </c>
      <c r="BM18" s="10">
        <v>648</v>
      </c>
      <c r="BN18" s="10">
        <f>197+202+244</f>
        <v>643</v>
      </c>
      <c r="BO18" s="10">
        <f>183+249+268</f>
        <v>700</v>
      </c>
      <c r="BP18" s="10"/>
      <c r="BQ18" s="10">
        <v>666</v>
      </c>
      <c r="BR18" s="10">
        <f>242+206+229</f>
        <v>677</v>
      </c>
      <c r="BS18" s="10">
        <f>221+223+256</f>
        <v>700</v>
      </c>
      <c r="BT18" s="10">
        <f>215+216+248</f>
        <v>679</v>
      </c>
      <c r="BU18" s="10">
        <v>671</v>
      </c>
      <c r="BV18" s="10">
        <v>700</v>
      </c>
      <c r="BW18" s="10">
        <f>279+182+203</f>
        <v>664</v>
      </c>
      <c r="BX18" s="10">
        <v>680</v>
      </c>
      <c r="BY18" s="10">
        <v>722</v>
      </c>
      <c r="BZ18" s="10"/>
      <c r="CA18" s="10">
        <v>744</v>
      </c>
      <c r="CB18" s="10">
        <v>697</v>
      </c>
      <c r="CC18" s="10">
        <v>655</v>
      </c>
      <c r="CD18" s="10">
        <v>680</v>
      </c>
      <c r="CE18" s="10">
        <v>692</v>
      </c>
      <c r="CF18" s="10"/>
      <c r="CG18" s="10">
        <v>689</v>
      </c>
      <c r="CH18" s="10">
        <v>769</v>
      </c>
      <c r="CI18" s="10">
        <v>731</v>
      </c>
      <c r="CJ18" s="10">
        <v>750</v>
      </c>
      <c r="CK18" s="10">
        <v>720</v>
      </c>
      <c r="CL18" s="10">
        <v>673</v>
      </c>
      <c r="CM18" s="10">
        <v>634</v>
      </c>
      <c r="CN18" s="10">
        <v>599</v>
      </c>
      <c r="CO18" s="10">
        <f>669</f>
        <v>669</v>
      </c>
      <c r="CP18" s="10">
        <v>749</v>
      </c>
      <c r="CQ18" s="10">
        <v>642</v>
      </c>
      <c r="CR18" s="10">
        <v>612</v>
      </c>
      <c r="CS18" s="10">
        <v>723</v>
      </c>
      <c r="CT18" s="10">
        <v>727</v>
      </c>
      <c r="CU18" s="10">
        <v>665</v>
      </c>
      <c r="CV18" s="10"/>
      <c r="CW18" s="10">
        <v>661</v>
      </c>
      <c r="CX18" s="10">
        <v>741</v>
      </c>
      <c r="CY18" s="10">
        <v>741</v>
      </c>
      <c r="CZ18" s="10">
        <v>738</v>
      </c>
      <c r="DA18" s="10">
        <v>736</v>
      </c>
      <c r="DB18" s="10"/>
      <c r="DC18" s="10"/>
      <c r="DD18" s="10"/>
      <c r="DE18" s="10"/>
      <c r="DF18" s="10"/>
    </row>
    <row r="19" spans="1:110" x14ac:dyDescent="0.25">
      <c r="A19" s="3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27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</row>
    <row r="20" spans="1:110" x14ac:dyDescent="0.25">
      <c r="A20" s="14" t="s">
        <v>717</v>
      </c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</row>
    <row r="21" spans="1:110" x14ac:dyDescent="0.25">
      <c r="A21">
        <v>1</v>
      </c>
      <c r="H21" t="s">
        <v>2454</v>
      </c>
      <c r="I21" t="s">
        <v>2453</v>
      </c>
      <c r="J21" t="s">
        <v>2859</v>
      </c>
      <c r="K21" t="s">
        <v>2453</v>
      </c>
      <c r="L21" t="s">
        <v>2706</v>
      </c>
      <c r="N21" t="s">
        <v>2796</v>
      </c>
      <c r="O21" t="s">
        <v>2860</v>
      </c>
      <c r="P21" t="s">
        <v>2531</v>
      </c>
      <c r="Q21" t="s">
        <v>2464</v>
      </c>
      <c r="R21" t="s">
        <v>2655</v>
      </c>
      <c r="S21" t="s">
        <v>2823</v>
      </c>
      <c r="T21" t="s">
        <v>2657</v>
      </c>
      <c r="U21" t="s">
        <v>2655</v>
      </c>
      <c r="V21" t="s">
        <v>2861</v>
      </c>
      <c r="W21" t="s">
        <v>2663</v>
      </c>
      <c r="X21" t="s">
        <v>2706</v>
      </c>
      <c r="Y21" t="s">
        <v>2457</v>
      </c>
      <c r="Z21" t="s">
        <v>2862</v>
      </c>
      <c r="AA21" t="s">
        <v>2755</v>
      </c>
      <c r="AB21" t="s">
        <v>2794</v>
      </c>
      <c r="AD21" t="s">
        <v>2755</v>
      </c>
      <c r="AE21" t="s">
        <v>2473</v>
      </c>
      <c r="AF21" t="s">
        <v>2473</v>
      </c>
      <c r="AG21" t="s">
        <v>2473</v>
      </c>
      <c r="AH21" t="s">
        <v>2834</v>
      </c>
      <c r="AI21" t="s">
        <v>2473</v>
      </c>
      <c r="AJ21" t="s">
        <v>2473</v>
      </c>
      <c r="AK21" t="s">
        <v>2544</v>
      </c>
      <c r="AL21" t="s">
        <v>2759</v>
      </c>
      <c r="AM21" t="s">
        <v>2544</v>
      </c>
      <c r="AN21" t="s">
        <v>2548</v>
      </c>
      <c r="AO21" t="s">
        <v>2621</v>
      </c>
      <c r="AP21" t="s">
        <v>2473</v>
      </c>
      <c r="AQ21" t="s">
        <v>2474</v>
      </c>
      <c r="AR21" t="s">
        <v>2479</v>
      </c>
      <c r="AS21" t="s">
        <v>2552</v>
      </c>
      <c r="AT21" t="s">
        <v>2798</v>
      </c>
      <c r="AV21" t="s">
        <v>2474</v>
      </c>
      <c r="AW21" t="s">
        <v>2474</v>
      </c>
      <c r="AX21" t="s">
        <v>2485</v>
      </c>
      <c r="AY21" t="s">
        <v>2841</v>
      </c>
      <c r="AZ21" t="s">
        <v>2863</v>
      </c>
      <c r="BA21" t="s">
        <v>2624</v>
      </c>
      <c r="BB21" t="s">
        <v>2805</v>
      </c>
      <c r="BC21" t="s">
        <v>2864</v>
      </c>
      <c r="BD21" t="s">
        <v>2807</v>
      </c>
      <c r="BE21" t="s">
        <v>2739</v>
      </c>
      <c r="BF21" t="s">
        <v>2762</v>
      </c>
      <c r="BG21" t="s">
        <v>2497</v>
      </c>
      <c r="BH21" t="s">
        <v>2865</v>
      </c>
      <c r="BI21" t="s">
        <v>2632</v>
      </c>
      <c r="BJ21" t="s">
        <v>2632</v>
      </c>
      <c r="BK21" t="s">
        <v>2632</v>
      </c>
      <c r="BL21" t="s">
        <v>2562</v>
      </c>
      <c r="BM21" t="s">
        <v>2495</v>
      </c>
      <c r="BN21" t="s">
        <v>2866</v>
      </c>
      <c r="BO21" t="s">
        <v>2497</v>
      </c>
      <c r="BQ21" t="s">
        <v>2739</v>
      </c>
      <c r="BR21" t="s">
        <v>2497</v>
      </c>
      <c r="BS21" t="s">
        <v>2632</v>
      </c>
      <c r="BT21" t="s">
        <v>2632</v>
      </c>
      <c r="BU21" t="s">
        <v>2497</v>
      </c>
      <c r="BV21" t="s">
        <v>2572</v>
      </c>
      <c r="BW21" t="s">
        <v>812</v>
      </c>
      <c r="BX21" t="s">
        <v>2849</v>
      </c>
      <c r="BY21" t="s">
        <v>1527</v>
      </c>
      <c r="CA21" t="s">
        <v>812</v>
      </c>
      <c r="CB21" t="s">
        <v>1527</v>
      </c>
      <c r="CC21" t="s">
        <v>1527</v>
      </c>
      <c r="CD21" t="s">
        <v>2730</v>
      </c>
      <c r="CE21" t="s">
        <v>1527</v>
      </c>
      <c r="CG21" t="s">
        <v>1528</v>
      </c>
      <c r="CH21" t="s">
        <v>2852</v>
      </c>
      <c r="CI21" t="s">
        <v>1527</v>
      </c>
      <c r="CJ21" t="s">
        <v>2515</v>
      </c>
      <c r="CK21" t="s">
        <v>2507</v>
      </c>
      <c r="CL21" t="s">
        <v>2867</v>
      </c>
      <c r="CM21" t="s">
        <v>584</v>
      </c>
      <c r="CN21" t="s">
        <v>2511</v>
      </c>
      <c r="CO21" t="s">
        <v>584</v>
      </c>
      <c r="CP21" t="s">
        <v>584</v>
      </c>
      <c r="CQ21" t="s">
        <v>584</v>
      </c>
      <c r="CR21" t="s">
        <v>2581</v>
      </c>
      <c r="CS21" t="s">
        <v>2735</v>
      </c>
      <c r="CT21" t="s">
        <v>2514</v>
      </c>
      <c r="CU21" t="s">
        <v>2738</v>
      </c>
      <c r="CW21" t="s">
        <v>2740</v>
      </c>
      <c r="CX21" t="s">
        <v>2741</v>
      </c>
      <c r="CY21" t="s">
        <v>2856</v>
      </c>
      <c r="CZ21" t="s">
        <v>2858</v>
      </c>
      <c r="DA21" t="s">
        <v>588</v>
      </c>
    </row>
    <row r="22" spans="1:110" x14ac:dyDescent="0.25">
      <c r="A22" s="9" t="s">
        <v>522</v>
      </c>
      <c r="B22" s="10"/>
      <c r="C22" s="10"/>
      <c r="D22" s="31"/>
      <c r="E22" s="31"/>
      <c r="F22" s="31"/>
      <c r="G22" s="31"/>
      <c r="H22" s="10">
        <v>1666</v>
      </c>
      <c r="I22" s="10">
        <f>564+533+509</f>
        <v>1606</v>
      </c>
      <c r="J22" s="10">
        <v>1565</v>
      </c>
      <c r="K22" s="10">
        <v>1551</v>
      </c>
      <c r="L22" s="10">
        <f>525+598+559</f>
        <v>1682</v>
      </c>
      <c r="M22" s="31"/>
      <c r="N22" s="10">
        <v>1631</v>
      </c>
      <c r="O22" s="10">
        <v>1602</v>
      </c>
      <c r="P22" s="10">
        <v>1617</v>
      </c>
      <c r="Q22" s="10">
        <f>598+561+534</f>
        <v>1693</v>
      </c>
      <c r="R22" s="10">
        <v>1809</v>
      </c>
      <c r="S22" s="10">
        <v>1799</v>
      </c>
      <c r="T22" s="10">
        <v>1687</v>
      </c>
      <c r="U22" s="10">
        <v>1641</v>
      </c>
      <c r="V22" s="10">
        <v>1611</v>
      </c>
      <c r="W22" s="10">
        <f>632+603+595</f>
        <v>1830</v>
      </c>
      <c r="X22" s="10">
        <f>497+564+533</f>
        <v>1594</v>
      </c>
      <c r="Y22" s="10">
        <f>622+610+471</f>
        <v>1703</v>
      </c>
      <c r="Z22" s="10">
        <f>520+545+580</f>
        <v>1645</v>
      </c>
      <c r="AA22" s="10">
        <f>537+538+608</f>
        <v>1683</v>
      </c>
      <c r="AB22" s="10">
        <f>542+560+507</f>
        <v>1609</v>
      </c>
      <c r="AC22" s="10"/>
      <c r="AD22" s="10">
        <f>557+626+610</f>
        <v>1793</v>
      </c>
      <c r="AE22" s="10">
        <f>586+565+539</f>
        <v>1690</v>
      </c>
      <c r="AF22" s="10">
        <v>1651</v>
      </c>
      <c r="AG22" s="10">
        <f>612+567+566</f>
        <v>1745</v>
      </c>
      <c r="AH22" s="10">
        <f>566+591+598</f>
        <v>1755</v>
      </c>
      <c r="AI22" s="10">
        <v>1747</v>
      </c>
      <c r="AJ22" s="10">
        <f>621+567+591</f>
        <v>1779</v>
      </c>
      <c r="AK22" s="10">
        <f>614+503+518</f>
        <v>1635</v>
      </c>
      <c r="AL22" s="10">
        <v>1654</v>
      </c>
      <c r="AM22" s="10">
        <v>1692</v>
      </c>
      <c r="AN22" s="10">
        <f>567+520+572</f>
        <v>1659</v>
      </c>
      <c r="AO22" s="10">
        <f>616+689+599</f>
        <v>1904</v>
      </c>
      <c r="AP22" s="10">
        <v>1789</v>
      </c>
      <c r="AQ22" s="10">
        <f>598+615+594</f>
        <v>1807</v>
      </c>
      <c r="AR22" s="10">
        <f>670+528+575</f>
        <v>1773</v>
      </c>
      <c r="AS22" s="10">
        <f>623+602+528</f>
        <v>1753</v>
      </c>
      <c r="AT22" s="10">
        <v>1762</v>
      </c>
      <c r="AU22" s="10"/>
      <c r="AV22" s="10">
        <f>601+585+701</f>
        <v>1887</v>
      </c>
      <c r="AW22" s="10">
        <f>542+560+617</f>
        <v>1719</v>
      </c>
      <c r="AX22" s="10">
        <f>614+592+619</f>
        <v>1825</v>
      </c>
      <c r="AY22" s="10">
        <f>613+603+643</f>
        <v>1859</v>
      </c>
      <c r="AZ22" s="10">
        <f>621+614+594</f>
        <v>1829</v>
      </c>
      <c r="BA22" s="10">
        <f>1761</f>
        <v>1761</v>
      </c>
      <c r="BB22" s="10">
        <f>637+598+588</f>
        <v>1823</v>
      </c>
      <c r="BC22" s="10">
        <f>578+532+601</f>
        <v>1711</v>
      </c>
      <c r="BD22" s="10">
        <f>507+758+544</f>
        <v>1809</v>
      </c>
      <c r="BE22" s="10">
        <f>622+629+578</f>
        <v>1829</v>
      </c>
      <c r="BF22" s="10">
        <v>1850</v>
      </c>
      <c r="BG22" s="10">
        <v>1936</v>
      </c>
      <c r="BH22" s="10">
        <f>574+610+571</f>
        <v>1755</v>
      </c>
      <c r="BI22" s="10">
        <f>608+569+708</f>
        <v>1885</v>
      </c>
      <c r="BJ22" s="10">
        <v>1887</v>
      </c>
      <c r="BK22" s="10">
        <v>1830</v>
      </c>
      <c r="BL22" s="10">
        <f>577+619+626</f>
        <v>1822</v>
      </c>
      <c r="BM22" s="10">
        <f>644+621+643</f>
        <v>1908</v>
      </c>
      <c r="BN22" s="10">
        <v>1746</v>
      </c>
      <c r="BO22" s="10">
        <f>696+598+648</f>
        <v>1942</v>
      </c>
      <c r="BP22" s="10"/>
      <c r="BQ22" s="10">
        <f>602+619+615</f>
        <v>1836</v>
      </c>
      <c r="BR22" s="10">
        <f>741+631+641</f>
        <v>2013</v>
      </c>
      <c r="BS22" s="10">
        <v>1869</v>
      </c>
      <c r="BT22" s="10">
        <f>1896</f>
        <v>1896</v>
      </c>
      <c r="BU22" s="10">
        <f>640+722+586</f>
        <v>1948</v>
      </c>
      <c r="BV22" s="10">
        <f>647+661+689</f>
        <v>1997</v>
      </c>
      <c r="BW22" s="10">
        <f>706+674+633</f>
        <v>2013</v>
      </c>
      <c r="BX22" s="10">
        <v>1867</v>
      </c>
      <c r="BY22" s="10">
        <f>609+669+722</f>
        <v>2000</v>
      </c>
      <c r="BZ22" s="10"/>
      <c r="CA22" s="10">
        <f>648+705+744</f>
        <v>2097</v>
      </c>
      <c r="CB22" s="10">
        <v>2000</v>
      </c>
      <c r="CC22" s="10">
        <f>700+632+645</f>
        <v>1977</v>
      </c>
      <c r="CD22" s="10">
        <f>577+707+675</f>
        <v>1959</v>
      </c>
      <c r="CE22" s="10">
        <f>790+703+618</f>
        <v>2111</v>
      </c>
      <c r="CF22" s="10"/>
      <c r="CG22" s="10">
        <f>632+739+666</f>
        <v>2037</v>
      </c>
      <c r="CH22" s="10">
        <v>2072</v>
      </c>
      <c r="CI22" s="10">
        <f>764+544+699</f>
        <v>2007</v>
      </c>
      <c r="CJ22" s="10">
        <f>628+742+728</f>
        <v>2098</v>
      </c>
      <c r="CK22" s="10">
        <f>720+676+580</f>
        <v>1976</v>
      </c>
      <c r="CL22" s="10">
        <f>649+683+527</f>
        <v>1859</v>
      </c>
      <c r="CM22" s="10">
        <f>582+600+679</f>
        <v>1861</v>
      </c>
      <c r="CN22" s="10">
        <f>520+615+582</f>
        <v>1717</v>
      </c>
      <c r="CO22" s="10">
        <f>695+602+587</f>
        <v>1884</v>
      </c>
      <c r="CP22" s="10">
        <f>719+657+749</f>
        <v>2125</v>
      </c>
      <c r="CQ22" s="10">
        <f>600+654+642</f>
        <v>1896</v>
      </c>
      <c r="CR22" s="10">
        <f>595+571+599</f>
        <v>1765</v>
      </c>
      <c r="CS22" s="10">
        <f>676+778+615</f>
        <v>2069</v>
      </c>
      <c r="CT22" s="10">
        <v>1976</v>
      </c>
      <c r="CU22" s="10">
        <f>699+666+665</f>
        <v>2030</v>
      </c>
      <c r="CV22" s="10"/>
      <c r="CW22" s="10">
        <f>650+644+630</f>
        <v>1924</v>
      </c>
      <c r="CX22" s="10">
        <f>581+695+688</f>
        <v>1964</v>
      </c>
      <c r="CY22" s="10">
        <f>719+684+741</f>
        <v>2144</v>
      </c>
      <c r="CZ22" s="10">
        <f>653+601+738</f>
        <v>1992</v>
      </c>
      <c r="DA22" s="10">
        <v>1963</v>
      </c>
      <c r="DB22" s="10"/>
      <c r="DC22" s="10"/>
      <c r="DD22" s="10"/>
      <c r="DE22" s="10"/>
      <c r="DF22" s="10"/>
    </row>
    <row r="23" spans="1:110" x14ac:dyDescent="0.25">
      <c r="B23" s="30"/>
      <c r="C23" s="30"/>
      <c r="I23" s="30"/>
      <c r="J23" s="30"/>
      <c r="K23" s="30"/>
      <c r="L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</row>
    <row r="24" spans="1:110" x14ac:dyDescent="0.25">
      <c r="A24" s="16" t="s">
        <v>2868</v>
      </c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 t="s">
        <v>2869</v>
      </c>
      <c r="AB24" s="17" t="s">
        <v>2870</v>
      </c>
      <c r="AC24" s="17"/>
      <c r="AD24" s="17" t="s">
        <v>95</v>
      </c>
      <c r="AE24" s="17" t="s">
        <v>2871</v>
      </c>
      <c r="AF24" s="17" t="s">
        <v>2390</v>
      </c>
      <c r="AG24" s="17" t="s">
        <v>2872</v>
      </c>
      <c r="AH24" s="17" t="s">
        <v>2873</v>
      </c>
      <c r="AI24" s="17" t="s">
        <v>2874</v>
      </c>
      <c r="AJ24" s="17" t="s">
        <v>2392</v>
      </c>
      <c r="AK24" s="17" t="s">
        <v>2393</v>
      </c>
      <c r="AL24" s="17" t="s">
        <v>2393</v>
      </c>
      <c r="AM24" s="17" t="s">
        <v>2871</v>
      </c>
      <c r="AN24" s="17" t="s">
        <v>2875</v>
      </c>
      <c r="AO24" s="17" t="s">
        <v>2394</v>
      </c>
      <c r="AP24" s="17" t="s">
        <v>2876</v>
      </c>
      <c r="AQ24" s="17" t="s">
        <v>747</v>
      </c>
      <c r="AR24" s="17" t="s">
        <v>2877</v>
      </c>
      <c r="AS24" s="17" t="s">
        <v>2878</v>
      </c>
      <c r="AT24" s="17" t="s">
        <v>2398</v>
      </c>
      <c r="AU24" s="17"/>
      <c r="AV24" s="17" t="s">
        <v>747</v>
      </c>
      <c r="AW24" s="17" t="s">
        <v>2877</v>
      </c>
      <c r="AX24" s="17" t="s">
        <v>2879</v>
      </c>
      <c r="AY24" s="17" t="s">
        <v>2880</v>
      </c>
      <c r="AZ24" s="17" t="s">
        <v>2881</v>
      </c>
      <c r="BA24" s="17" t="s">
        <v>2882</v>
      </c>
      <c r="BB24" s="17" t="s">
        <v>2883</v>
      </c>
      <c r="BC24" s="17" t="s">
        <v>2884</v>
      </c>
      <c r="BD24" s="17" t="s">
        <v>2885</v>
      </c>
      <c r="BE24" s="17" t="s">
        <v>2886</v>
      </c>
      <c r="BF24" s="17" t="s">
        <v>2887</v>
      </c>
      <c r="BG24" s="17" t="s">
        <v>2888</v>
      </c>
      <c r="BH24" s="17" t="s">
        <v>2889</v>
      </c>
      <c r="BI24" s="17" t="s">
        <v>2890</v>
      </c>
      <c r="BJ24" s="17" t="s">
        <v>2891</v>
      </c>
      <c r="BK24" s="17" t="s">
        <v>2892</v>
      </c>
      <c r="BL24" s="17" t="s">
        <v>2893</v>
      </c>
      <c r="BM24" s="17" t="s">
        <v>2894</v>
      </c>
      <c r="BN24" s="17" t="s">
        <v>2895</v>
      </c>
      <c r="BO24" s="17" t="s">
        <v>2896</v>
      </c>
      <c r="BP24" s="17"/>
      <c r="BQ24" s="17" t="s">
        <v>2897</v>
      </c>
      <c r="BR24" s="17" t="s">
        <v>2898</v>
      </c>
      <c r="BS24" s="17" t="s">
        <v>2899</v>
      </c>
      <c r="BT24" s="17" t="s">
        <v>140</v>
      </c>
      <c r="BU24" s="17" t="s">
        <v>2900</v>
      </c>
      <c r="BV24" s="17" t="s">
        <v>2901</v>
      </c>
      <c r="BW24" s="17" t="s">
        <v>2902</v>
      </c>
      <c r="BX24" s="17" t="s">
        <v>2903</v>
      </c>
      <c r="BY24" s="17" t="s">
        <v>2904</v>
      </c>
      <c r="BZ24" s="17"/>
      <c r="CA24" s="17" t="s">
        <v>2425</v>
      </c>
      <c r="CB24" s="17" t="s">
        <v>2426</v>
      </c>
      <c r="CC24" s="17" t="s">
        <v>2905</v>
      </c>
      <c r="CD24" s="17" t="s">
        <v>2906</v>
      </c>
      <c r="CE24" s="17" t="s">
        <v>2907</v>
      </c>
      <c r="CF24" s="17"/>
      <c r="CG24" s="17" t="s">
        <v>2908</v>
      </c>
      <c r="CH24" s="17" t="s">
        <v>2909</v>
      </c>
      <c r="CI24" s="17" t="s">
        <v>2910</v>
      </c>
      <c r="CJ24" s="17"/>
      <c r="CK24" s="17" t="s">
        <v>2434</v>
      </c>
      <c r="CL24" s="17" t="s">
        <v>2911</v>
      </c>
      <c r="CM24" s="17" t="s">
        <v>2912</v>
      </c>
      <c r="CN24" s="17" t="s">
        <v>2913</v>
      </c>
      <c r="CO24" s="17" t="s">
        <v>2914</v>
      </c>
      <c r="CP24" s="17" t="s">
        <v>2915</v>
      </c>
      <c r="CQ24" s="17" t="s">
        <v>2916</v>
      </c>
      <c r="CR24" s="17" t="s">
        <v>2917</v>
      </c>
      <c r="CS24" s="17" t="s">
        <v>2918</v>
      </c>
      <c r="CT24" s="17" t="s">
        <v>2919</v>
      </c>
      <c r="CU24" s="17" t="s">
        <v>2920</v>
      </c>
      <c r="CV24" s="17"/>
      <c r="CW24" s="17" t="s">
        <v>2917</v>
      </c>
      <c r="CX24" s="17" t="s">
        <v>2445</v>
      </c>
      <c r="CY24" s="17" t="s">
        <v>2921</v>
      </c>
      <c r="CZ24" s="17" t="s">
        <v>2922</v>
      </c>
      <c r="DA24" s="17" t="s">
        <v>2447</v>
      </c>
      <c r="DB24" s="17"/>
      <c r="DC24" s="17"/>
      <c r="DD24" s="17"/>
      <c r="DE24" s="17"/>
      <c r="DF24" s="17"/>
    </row>
    <row r="25" spans="1:110" x14ac:dyDescent="0.25">
      <c r="A25" s="20">
        <v>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 t="s">
        <v>3872</v>
      </c>
      <c r="AB25" s="20" t="s">
        <v>3873</v>
      </c>
      <c r="AC25" s="20"/>
      <c r="AD25" s="20" t="s">
        <v>3565</v>
      </c>
      <c r="AE25" s="20" t="s">
        <v>3874</v>
      </c>
      <c r="AF25" s="20" t="s">
        <v>3566</v>
      </c>
      <c r="AG25" s="20" t="s">
        <v>3875</v>
      </c>
      <c r="AH25" s="20" t="s">
        <v>3876</v>
      </c>
      <c r="AI25" s="20" t="s">
        <v>3877</v>
      </c>
      <c r="AJ25" s="20" t="s">
        <v>3568</v>
      </c>
      <c r="AK25" s="20" t="s">
        <v>3569</v>
      </c>
      <c r="AL25" s="20" t="s">
        <v>3570</v>
      </c>
      <c r="AM25" s="20" t="s">
        <v>2663</v>
      </c>
      <c r="AN25" s="20" t="s">
        <v>3878</v>
      </c>
      <c r="AO25" s="20" t="s">
        <v>3572</v>
      </c>
      <c r="AP25" s="20" t="s">
        <v>3879</v>
      </c>
      <c r="AQ25" s="20" t="s">
        <v>3880</v>
      </c>
      <c r="AR25" s="20" t="s">
        <v>2931</v>
      </c>
      <c r="AS25" s="20" t="s">
        <v>3881</v>
      </c>
      <c r="AT25" s="20" t="s">
        <v>3574</v>
      </c>
      <c r="AU25" s="20"/>
      <c r="AV25" s="20" t="s">
        <v>2933</v>
      </c>
      <c r="AW25" s="20" t="s">
        <v>2934</v>
      </c>
      <c r="AX25" s="20" t="s">
        <v>2798</v>
      </c>
      <c r="AY25" s="20" t="s">
        <v>2935</v>
      </c>
      <c r="AZ25" s="20" t="s">
        <v>2936</v>
      </c>
      <c r="BA25" s="20" t="s">
        <v>2937</v>
      </c>
      <c r="BB25" s="20" t="s">
        <v>3882</v>
      </c>
      <c r="BC25" s="20" t="s">
        <v>2939</v>
      </c>
      <c r="BD25" s="20" t="s">
        <v>3883</v>
      </c>
      <c r="BE25" s="20" t="s">
        <v>3884</v>
      </c>
      <c r="BF25" s="20" t="s">
        <v>3885</v>
      </c>
      <c r="BG25" s="20" t="s">
        <v>2943</v>
      </c>
      <c r="BH25" s="20" t="s">
        <v>2944</v>
      </c>
      <c r="BI25" s="20" t="s">
        <v>2945</v>
      </c>
      <c r="BJ25" s="20" t="s">
        <v>2946</v>
      </c>
      <c r="BK25" s="20" t="s">
        <v>2947</v>
      </c>
      <c r="BL25" s="20" t="s">
        <v>3886</v>
      </c>
      <c r="BM25" s="20" t="s">
        <v>2948</v>
      </c>
      <c r="BN25" s="20" t="s">
        <v>3887</v>
      </c>
      <c r="BO25" s="20" t="s">
        <v>2950</v>
      </c>
      <c r="BP25" s="20"/>
      <c r="BQ25" s="20" t="s">
        <v>2951</v>
      </c>
      <c r="BR25" s="20" t="s">
        <v>3888</v>
      </c>
      <c r="BS25" s="20" t="s">
        <v>3889</v>
      </c>
      <c r="BT25" s="20" t="s">
        <v>3890</v>
      </c>
      <c r="BU25" s="20" t="s">
        <v>2955</v>
      </c>
      <c r="BV25" s="20" t="s">
        <v>2956</v>
      </c>
      <c r="BW25" s="20" t="s">
        <v>3891</v>
      </c>
      <c r="BX25" s="20" t="s">
        <v>3892</v>
      </c>
      <c r="BY25" s="20" t="s">
        <v>3893</v>
      </c>
      <c r="BZ25" s="20"/>
      <c r="CA25" s="20" t="s">
        <v>3588</v>
      </c>
      <c r="CB25" s="20" t="s">
        <v>3589</v>
      </c>
      <c r="CC25" s="20" t="s">
        <v>2960</v>
      </c>
      <c r="CD25" s="20" t="s">
        <v>2961</v>
      </c>
      <c r="CE25" s="20" t="s">
        <v>3894</v>
      </c>
      <c r="CF25" s="20"/>
      <c r="CG25" s="20" t="s">
        <v>2963</v>
      </c>
      <c r="CH25" s="20" t="s">
        <v>2964</v>
      </c>
      <c r="CI25" s="20" t="s">
        <v>2965</v>
      </c>
      <c r="CJ25" s="20"/>
      <c r="CK25" s="20" t="s">
        <v>2507</v>
      </c>
      <c r="CL25" s="20" t="s">
        <v>2966</v>
      </c>
      <c r="CM25" s="20" t="s">
        <v>2967</v>
      </c>
      <c r="CN25" s="20" t="s">
        <v>2968</v>
      </c>
      <c r="CO25" s="20" t="s">
        <v>2969</v>
      </c>
      <c r="CP25" s="20" t="s">
        <v>1457</v>
      </c>
      <c r="CQ25" s="20" t="s">
        <v>1457</v>
      </c>
      <c r="CR25" s="20" t="s">
        <v>2728</v>
      </c>
      <c r="CS25" s="20" t="s">
        <v>2970</v>
      </c>
      <c r="CT25" s="20" t="s">
        <v>2971</v>
      </c>
      <c r="CU25" s="20" t="s">
        <v>2728</v>
      </c>
      <c r="CV25" s="20"/>
      <c r="CW25" s="20" t="s">
        <v>2728</v>
      </c>
      <c r="CX25" s="20" t="s">
        <v>2646</v>
      </c>
      <c r="CY25" s="20" t="s">
        <v>2517</v>
      </c>
      <c r="CZ25" s="20" t="s">
        <v>2699</v>
      </c>
      <c r="DA25" s="20" t="s">
        <v>2519</v>
      </c>
      <c r="DB25" s="20"/>
      <c r="DC25" s="20"/>
      <c r="DD25" s="20"/>
      <c r="DE25" s="20"/>
      <c r="DF25" s="20"/>
    </row>
    <row r="26" spans="1:110" x14ac:dyDescent="0.25">
      <c r="A26" s="20">
        <v>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 t="s">
        <v>3895</v>
      </c>
      <c r="AB26" s="20" t="s">
        <v>3896</v>
      </c>
      <c r="AC26" s="20"/>
      <c r="AD26" s="20" t="s">
        <v>3612</v>
      </c>
      <c r="AE26" s="20" t="s">
        <v>3897</v>
      </c>
      <c r="AF26" s="20" t="s">
        <v>3613</v>
      </c>
      <c r="AG26" s="20" t="s">
        <v>3898</v>
      </c>
      <c r="AH26" s="20" t="s">
        <v>3899</v>
      </c>
      <c r="AI26" s="20" t="s">
        <v>3900</v>
      </c>
      <c r="AJ26" s="20" t="s">
        <v>3615</v>
      </c>
      <c r="AK26" s="20" t="s">
        <v>3616</v>
      </c>
      <c r="AL26" s="20" t="s">
        <v>3617</v>
      </c>
      <c r="AM26" s="20" t="s">
        <v>2929</v>
      </c>
      <c r="AN26" s="20" t="s">
        <v>3901</v>
      </c>
      <c r="AO26" s="20" t="s">
        <v>3618</v>
      </c>
      <c r="AP26" s="20" t="s">
        <v>3902</v>
      </c>
      <c r="AQ26" s="20" t="s">
        <v>3903</v>
      </c>
      <c r="AR26" s="20" t="s">
        <v>2980</v>
      </c>
      <c r="AS26" s="20" t="s">
        <v>3904</v>
      </c>
      <c r="AT26" s="20" t="s">
        <v>3620</v>
      </c>
      <c r="AU26" s="20"/>
      <c r="AV26" s="20" t="s">
        <v>2981</v>
      </c>
      <c r="AW26" s="20" t="s">
        <v>2982</v>
      </c>
      <c r="AX26" s="20" t="s">
        <v>2983</v>
      </c>
      <c r="AY26" s="20" t="s">
        <v>2984</v>
      </c>
      <c r="AZ26" s="20" t="s">
        <v>2769</v>
      </c>
      <c r="BA26" s="20" t="s">
        <v>2985</v>
      </c>
      <c r="BB26" s="20" t="s">
        <v>3905</v>
      </c>
      <c r="BC26" s="20" t="s">
        <v>2987</v>
      </c>
      <c r="BD26" s="20" t="s">
        <v>3906</v>
      </c>
      <c r="BE26" s="20" t="s">
        <v>3907</v>
      </c>
      <c r="BF26" s="20" t="s">
        <v>3908</v>
      </c>
      <c r="BG26" s="20" t="s">
        <v>2991</v>
      </c>
      <c r="BH26" s="20" t="s">
        <v>2992</v>
      </c>
      <c r="BI26" s="20" t="s">
        <v>2993</v>
      </c>
      <c r="BJ26" s="20" t="s">
        <v>2994</v>
      </c>
      <c r="BK26" s="20" t="s">
        <v>2995</v>
      </c>
      <c r="BL26" s="20" t="s">
        <v>3909</v>
      </c>
      <c r="BM26" s="20" t="s">
        <v>2997</v>
      </c>
      <c r="BN26" s="20" t="s">
        <v>3910</v>
      </c>
      <c r="BO26" s="20" t="s">
        <v>2999</v>
      </c>
      <c r="BP26" s="20"/>
      <c r="BQ26" s="20" t="s">
        <v>3000</v>
      </c>
      <c r="BR26" s="20" t="s">
        <v>3911</v>
      </c>
      <c r="BS26" s="20" t="s">
        <v>3912</v>
      </c>
      <c r="BT26" s="20" t="s">
        <v>3913</v>
      </c>
      <c r="BU26" s="20" t="s">
        <v>3004</v>
      </c>
      <c r="BV26" s="20" t="s">
        <v>3005</v>
      </c>
      <c r="BW26" s="20" t="s">
        <v>3914</v>
      </c>
      <c r="BX26" s="20" t="s">
        <v>3915</v>
      </c>
      <c r="BY26" s="20" t="s">
        <v>3916</v>
      </c>
      <c r="BZ26" s="20"/>
      <c r="CA26" s="20" t="s">
        <v>3634</v>
      </c>
      <c r="CB26" s="20" t="s">
        <v>3635</v>
      </c>
      <c r="CC26" s="20" t="s">
        <v>3009</v>
      </c>
      <c r="CD26" s="20" t="s">
        <v>3010</v>
      </c>
      <c r="CE26" s="20" t="s">
        <v>3917</v>
      </c>
      <c r="CF26" s="20"/>
      <c r="CG26" s="20" t="s">
        <v>2510</v>
      </c>
      <c r="CH26" s="20" t="s">
        <v>3012</v>
      </c>
      <c r="CI26" s="20" t="s">
        <v>3013</v>
      </c>
      <c r="CJ26" s="20"/>
      <c r="CK26" s="20" t="s">
        <v>2581</v>
      </c>
      <c r="CL26" s="20" t="s">
        <v>3014</v>
      </c>
      <c r="CM26" s="20" t="s">
        <v>3015</v>
      </c>
      <c r="CN26" s="20" t="s">
        <v>3016</v>
      </c>
      <c r="CO26" s="20" t="s">
        <v>3017</v>
      </c>
      <c r="CP26" s="20" t="s">
        <v>3018</v>
      </c>
      <c r="CQ26" s="20" t="s">
        <v>3016</v>
      </c>
      <c r="CR26" s="20" t="s">
        <v>3019</v>
      </c>
      <c r="CS26" s="20" t="s">
        <v>3020</v>
      </c>
      <c r="CT26" s="20" t="s">
        <v>3021</v>
      </c>
      <c r="CU26" s="20" t="s">
        <v>3022</v>
      </c>
      <c r="CV26" s="20"/>
      <c r="CW26" s="20" t="s">
        <v>3019</v>
      </c>
      <c r="CX26" s="20" t="s">
        <v>3023</v>
      </c>
      <c r="CY26" s="20" t="s">
        <v>3024</v>
      </c>
      <c r="CZ26" s="20" t="s">
        <v>3025</v>
      </c>
      <c r="DA26" s="20" t="s">
        <v>1401</v>
      </c>
      <c r="DB26" s="20"/>
      <c r="DC26" s="20"/>
      <c r="DD26" s="20"/>
      <c r="DE26" s="20"/>
      <c r="DF26" s="20"/>
    </row>
    <row r="27" spans="1:110" x14ac:dyDescent="0.25">
      <c r="A27" s="20">
        <v>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 t="s">
        <v>3918</v>
      </c>
      <c r="AB27" s="20" t="s">
        <v>3919</v>
      </c>
      <c r="AC27" s="20"/>
      <c r="AD27" s="20" t="s">
        <v>3659</v>
      </c>
      <c r="AE27" s="20" t="s">
        <v>3920</v>
      </c>
      <c r="AF27" s="20" t="s">
        <v>3660</v>
      </c>
      <c r="AG27" s="20" t="s">
        <v>3921</v>
      </c>
      <c r="AH27" s="20" t="s">
        <v>3922</v>
      </c>
      <c r="AI27" s="20" t="s">
        <v>3923</v>
      </c>
      <c r="AJ27" s="20" t="s">
        <v>3710</v>
      </c>
      <c r="AK27" s="20" t="s">
        <v>3663</v>
      </c>
      <c r="AL27" s="20" t="s">
        <v>3664</v>
      </c>
      <c r="AM27" s="20" t="s">
        <v>2612</v>
      </c>
      <c r="AN27" s="20" t="s">
        <v>3924</v>
      </c>
      <c r="AO27" s="20" t="s">
        <v>3666</v>
      </c>
      <c r="AP27" s="20" t="s">
        <v>3925</v>
      </c>
      <c r="AQ27" s="20" t="s">
        <v>3926</v>
      </c>
      <c r="AR27" s="20" t="s">
        <v>3034</v>
      </c>
      <c r="AS27" s="20" t="s">
        <v>3927</v>
      </c>
      <c r="AT27" s="20" t="s">
        <v>3668</v>
      </c>
      <c r="AU27" s="20"/>
      <c r="AV27" s="20" t="s">
        <v>3035</v>
      </c>
      <c r="AW27" s="20" t="s">
        <v>2836</v>
      </c>
      <c r="AX27" s="20" t="s">
        <v>3036</v>
      </c>
      <c r="AY27" s="20" t="s">
        <v>3037</v>
      </c>
      <c r="AZ27" s="20" t="s">
        <v>3038</v>
      </c>
      <c r="BA27" s="20" t="s">
        <v>3039</v>
      </c>
      <c r="BB27" s="20" t="s">
        <v>3928</v>
      </c>
      <c r="BC27" s="20" t="s">
        <v>3041</v>
      </c>
      <c r="BD27" s="20" t="s">
        <v>3929</v>
      </c>
      <c r="BE27" s="20" t="s">
        <v>3930</v>
      </c>
      <c r="BF27" s="20" t="s">
        <v>3931</v>
      </c>
      <c r="BG27" s="20" t="s">
        <v>3045</v>
      </c>
      <c r="BH27" s="20" t="s">
        <v>3046</v>
      </c>
      <c r="BI27" s="20" t="s">
        <v>3047</v>
      </c>
      <c r="BJ27" s="20" t="s">
        <v>3048</v>
      </c>
      <c r="BK27" s="20" t="s">
        <v>3049</v>
      </c>
      <c r="BL27" s="20" t="s">
        <v>3932</v>
      </c>
      <c r="BM27" s="20" t="s">
        <v>3051</v>
      </c>
      <c r="BN27" s="20" t="s">
        <v>3933</v>
      </c>
      <c r="BO27" s="20" t="s">
        <v>3053</v>
      </c>
      <c r="BP27" s="20"/>
      <c r="BQ27" s="20" t="s">
        <v>3054</v>
      </c>
      <c r="BR27" s="20" t="s">
        <v>3934</v>
      </c>
      <c r="BS27" s="20" t="s">
        <v>3935</v>
      </c>
      <c r="BT27" s="20" t="s">
        <v>3936</v>
      </c>
      <c r="BU27" s="20" t="s">
        <v>3057</v>
      </c>
      <c r="BV27" s="20" t="s">
        <v>3058</v>
      </c>
      <c r="BW27" s="20" t="s">
        <v>3937</v>
      </c>
      <c r="BX27" s="20" t="s">
        <v>3938</v>
      </c>
      <c r="BY27" s="20" t="s">
        <v>3939</v>
      </c>
      <c r="BZ27" s="20"/>
      <c r="CA27" s="20" t="s">
        <v>3683</v>
      </c>
      <c r="CB27" s="20" t="s">
        <v>3684</v>
      </c>
      <c r="CC27" s="20" t="s">
        <v>3062</v>
      </c>
      <c r="CD27" s="20" t="s">
        <v>3063</v>
      </c>
      <c r="CE27" s="20" t="s">
        <v>3940</v>
      </c>
      <c r="CF27" s="20"/>
      <c r="CG27" s="20" t="s">
        <v>3065</v>
      </c>
      <c r="CH27" s="20" t="s">
        <v>3066</v>
      </c>
      <c r="CI27" s="20" t="s">
        <v>3067</v>
      </c>
      <c r="CJ27" s="20"/>
      <c r="CK27" s="20" t="s">
        <v>2582</v>
      </c>
      <c r="CL27" s="20" t="s">
        <v>3068</v>
      </c>
      <c r="CM27" s="20" t="s">
        <v>3069</v>
      </c>
      <c r="CN27" s="20" t="s">
        <v>3070</v>
      </c>
      <c r="CO27" s="20" t="s">
        <v>1425</v>
      </c>
      <c r="CP27" s="20" t="s">
        <v>3071</v>
      </c>
      <c r="CQ27" s="20" t="s">
        <v>3071</v>
      </c>
      <c r="CR27" s="20" t="s">
        <v>3072</v>
      </c>
      <c r="CS27" s="20" t="s">
        <v>2590</v>
      </c>
      <c r="CT27" s="20" t="s">
        <v>3073</v>
      </c>
      <c r="CU27" s="20" t="s">
        <v>3072</v>
      </c>
      <c r="CV27" s="20"/>
      <c r="CW27" s="20" t="s">
        <v>3022</v>
      </c>
      <c r="CX27" s="20" t="s">
        <v>2590</v>
      </c>
      <c r="CY27" s="20" t="s">
        <v>3074</v>
      </c>
      <c r="CZ27" s="20" t="s">
        <v>2698</v>
      </c>
      <c r="DA27" s="20" t="s">
        <v>2648</v>
      </c>
      <c r="DB27" s="20"/>
      <c r="DC27" s="20"/>
      <c r="DD27" s="20"/>
      <c r="DE27" s="20"/>
      <c r="DF27" s="20"/>
    </row>
    <row r="28" spans="1:110" x14ac:dyDescent="0.25">
      <c r="A28" s="20">
        <v>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 t="s">
        <v>3941</v>
      </c>
      <c r="AB28" s="20" t="s">
        <v>3942</v>
      </c>
      <c r="AC28" s="20"/>
      <c r="AD28" s="20" t="s">
        <v>3707</v>
      </c>
      <c r="AE28" s="20" t="s">
        <v>3943</v>
      </c>
      <c r="AF28" s="20" t="s">
        <v>3708</v>
      </c>
      <c r="AG28" s="20" t="s">
        <v>3573</v>
      </c>
      <c r="AH28" s="20" t="s">
        <v>3944</v>
      </c>
      <c r="AI28" s="20" t="s">
        <v>3945</v>
      </c>
      <c r="AJ28" s="20" t="s">
        <v>3758</v>
      </c>
      <c r="AK28" s="20" t="s">
        <v>3711</v>
      </c>
      <c r="AL28" s="20" t="s">
        <v>3712</v>
      </c>
      <c r="AM28" s="20" t="s">
        <v>3080</v>
      </c>
      <c r="AN28" s="20" t="s">
        <v>3946</v>
      </c>
      <c r="AO28" s="20" t="s">
        <v>3714</v>
      </c>
      <c r="AP28" s="20" t="s">
        <v>3947</v>
      </c>
      <c r="AQ28" s="20" t="s">
        <v>3948</v>
      </c>
      <c r="AR28" s="20" t="s">
        <v>2934</v>
      </c>
      <c r="AS28" s="20" t="s">
        <v>3949</v>
      </c>
      <c r="AT28" s="20" t="s">
        <v>3716</v>
      </c>
      <c r="AU28" s="20"/>
      <c r="AV28" s="20" t="s">
        <v>2979</v>
      </c>
      <c r="AW28" s="20" t="s">
        <v>2424</v>
      </c>
      <c r="AX28" s="20" t="s">
        <v>2481</v>
      </c>
      <c r="AY28" s="20" t="s">
        <v>3084</v>
      </c>
      <c r="AZ28" s="20" t="s">
        <v>3085</v>
      </c>
      <c r="BA28" s="20" t="s">
        <v>2424</v>
      </c>
      <c r="BB28" s="20" t="s">
        <v>3950</v>
      </c>
      <c r="BC28" s="20" t="s">
        <v>3087</v>
      </c>
      <c r="BD28" s="20" t="s">
        <v>3951</v>
      </c>
      <c r="BE28" s="20" t="s">
        <v>3952</v>
      </c>
      <c r="BF28" s="20" t="s">
        <v>3953</v>
      </c>
      <c r="BG28" s="20" t="s">
        <v>3091</v>
      </c>
      <c r="BH28" s="20" t="s">
        <v>3092</v>
      </c>
      <c r="BI28" s="20" t="s">
        <v>3093</v>
      </c>
      <c r="BJ28" s="20" t="s">
        <v>3094</v>
      </c>
      <c r="BK28" s="20" t="s">
        <v>3095</v>
      </c>
      <c r="BL28" s="20" t="s">
        <v>3954</v>
      </c>
      <c r="BM28" s="20" t="s">
        <v>3097</v>
      </c>
      <c r="BN28" s="20" t="s">
        <v>3955</v>
      </c>
      <c r="BO28" s="20" t="s">
        <v>3099</v>
      </c>
      <c r="BP28" s="20"/>
      <c r="BQ28" s="20" t="s">
        <v>3100</v>
      </c>
      <c r="BR28" s="20" t="s">
        <v>3956</v>
      </c>
      <c r="BS28" s="20" t="s">
        <v>3957</v>
      </c>
      <c r="BT28" s="20" t="s">
        <v>3958</v>
      </c>
      <c r="BU28" s="20" t="s">
        <v>3103</v>
      </c>
      <c r="BV28" s="20" t="s">
        <v>3104</v>
      </c>
      <c r="BW28" s="20" t="s">
        <v>3959</v>
      </c>
      <c r="BX28" s="20" t="s">
        <v>3960</v>
      </c>
      <c r="BY28" s="20" t="s">
        <v>3961</v>
      </c>
      <c r="BZ28" s="20"/>
      <c r="CA28" s="20" t="s">
        <v>3730</v>
      </c>
      <c r="CB28" s="20" t="s">
        <v>3731</v>
      </c>
      <c r="CC28" s="20" t="s">
        <v>3108</v>
      </c>
      <c r="CD28" s="20" t="s">
        <v>3109</v>
      </c>
      <c r="CE28" s="20" t="s">
        <v>3962</v>
      </c>
      <c r="CF28" s="20"/>
      <c r="CG28" s="20" t="s">
        <v>3111</v>
      </c>
      <c r="CH28" s="20" t="s">
        <v>3112</v>
      </c>
      <c r="CI28" s="20" t="s">
        <v>3113</v>
      </c>
      <c r="CJ28" s="20"/>
      <c r="CK28" s="20" t="s">
        <v>2683</v>
      </c>
      <c r="CL28" s="20" t="s">
        <v>2573</v>
      </c>
      <c r="CM28" s="20" t="s">
        <v>3114</v>
      </c>
      <c r="CN28" s="20" t="s">
        <v>3115</v>
      </c>
      <c r="CO28" s="20" t="s">
        <v>3116</v>
      </c>
      <c r="CP28" s="20" t="s">
        <v>3117</v>
      </c>
      <c r="CQ28" s="20" t="s">
        <v>3118</v>
      </c>
      <c r="CR28" s="20" t="s">
        <v>3119</v>
      </c>
      <c r="CS28" s="20" t="s">
        <v>2517</v>
      </c>
      <c r="CT28" s="20" t="s">
        <v>2518</v>
      </c>
      <c r="CU28" s="20" t="s">
        <v>3120</v>
      </c>
      <c r="CV28" s="20"/>
      <c r="CW28" s="20" t="s">
        <v>3120</v>
      </c>
      <c r="CX28" s="20" t="s">
        <v>3121</v>
      </c>
      <c r="CY28" s="20" t="s">
        <v>3122</v>
      </c>
      <c r="CZ28" s="20" t="s">
        <v>2516</v>
      </c>
      <c r="DA28" s="20" t="s">
        <v>2699</v>
      </c>
      <c r="DB28" s="20"/>
      <c r="DC28" s="20"/>
      <c r="DD28" s="20"/>
      <c r="DE28" s="20"/>
      <c r="DF28" s="20"/>
    </row>
    <row r="29" spans="1:110" x14ac:dyDescent="0.25">
      <c r="A29" s="20">
        <v>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 t="s">
        <v>3963</v>
      </c>
      <c r="AB29" s="20" t="s">
        <v>3964</v>
      </c>
      <c r="AC29" s="20"/>
      <c r="AD29" s="20" t="s">
        <v>3755</v>
      </c>
      <c r="AE29" s="20" t="s">
        <v>3965</v>
      </c>
      <c r="AF29" s="20" t="s">
        <v>3756</v>
      </c>
      <c r="AG29" s="20" t="s">
        <v>3966</v>
      </c>
      <c r="AH29" s="20" t="s">
        <v>3967</v>
      </c>
      <c r="AI29" s="20" t="s">
        <v>3968</v>
      </c>
      <c r="AJ29" s="20" t="s">
        <v>3662</v>
      </c>
      <c r="AK29" s="20" t="s">
        <v>3759</v>
      </c>
      <c r="AL29" s="20" t="s">
        <v>3760</v>
      </c>
      <c r="AM29" s="20" t="s">
        <v>2757</v>
      </c>
      <c r="AN29" s="20" t="s">
        <v>3969</v>
      </c>
      <c r="AO29" s="20" t="s">
        <v>3762</v>
      </c>
      <c r="AP29" s="20" t="s">
        <v>3970</v>
      </c>
      <c r="AQ29" s="20" t="s">
        <v>3971</v>
      </c>
      <c r="AR29" s="20" t="s">
        <v>3130</v>
      </c>
      <c r="AS29" s="20" t="s">
        <v>3972</v>
      </c>
      <c r="AT29" s="20" t="s">
        <v>3764</v>
      </c>
      <c r="AU29" s="20"/>
      <c r="AV29" s="20" t="s">
        <v>2424</v>
      </c>
      <c r="AW29" s="20" t="s">
        <v>2424</v>
      </c>
      <c r="AX29" s="20" t="s">
        <v>3132</v>
      </c>
      <c r="AY29" s="20" t="s">
        <v>3133</v>
      </c>
      <c r="AZ29" s="20" t="s">
        <v>3134</v>
      </c>
      <c r="BA29" s="20" t="s">
        <v>2424</v>
      </c>
      <c r="BB29" s="20" t="s">
        <v>3973</v>
      </c>
      <c r="BC29" s="20" t="s">
        <v>3136</v>
      </c>
      <c r="BD29" s="20" t="s">
        <v>3974</v>
      </c>
      <c r="BE29" s="20" t="s">
        <v>3975</v>
      </c>
      <c r="BF29" s="20" t="s">
        <v>3976</v>
      </c>
      <c r="BG29" s="20" t="s">
        <v>3140</v>
      </c>
      <c r="BH29" s="20" t="s">
        <v>3141</v>
      </c>
      <c r="BI29" s="20" t="s">
        <v>3142</v>
      </c>
      <c r="BJ29" s="20" t="s">
        <v>3143</v>
      </c>
      <c r="BK29" s="20" t="s">
        <v>3099</v>
      </c>
      <c r="BL29" s="20" t="s">
        <v>3977</v>
      </c>
      <c r="BM29" s="20" t="s">
        <v>3145</v>
      </c>
      <c r="BN29" s="20" t="s">
        <v>3978</v>
      </c>
      <c r="BO29" s="20" t="s">
        <v>3147</v>
      </c>
      <c r="BP29" s="20"/>
      <c r="BQ29" s="20" t="s">
        <v>3148</v>
      </c>
      <c r="BR29" s="20" t="s">
        <v>3979</v>
      </c>
      <c r="BS29" s="20" t="s">
        <v>3980</v>
      </c>
      <c r="BT29" s="20" t="s">
        <v>3981</v>
      </c>
      <c r="BU29" s="20" t="s">
        <v>3151</v>
      </c>
      <c r="BV29" s="20" t="s">
        <v>3152</v>
      </c>
      <c r="BW29" s="20" t="s">
        <v>3982</v>
      </c>
      <c r="BX29" s="20" t="s">
        <v>3983</v>
      </c>
      <c r="BY29" s="20" t="s">
        <v>3984</v>
      </c>
      <c r="BZ29" s="20"/>
      <c r="CA29" s="20" t="s">
        <v>3778</v>
      </c>
      <c r="CB29" s="20" t="s">
        <v>3779</v>
      </c>
      <c r="CC29" s="20" t="s">
        <v>3155</v>
      </c>
      <c r="CD29" s="20" t="s">
        <v>3156</v>
      </c>
      <c r="CE29" s="20" t="s">
        <v>3985</v>
      </c>
      <c r="CF29" s="20"/>
      <c r="CG29" s="20" t="s">
        <v>3158</v>
      </c>
      <c r="CH29" s="20" t="s">
        <v>3159</v>
      </c>
      <c r="CI29" s="20" t="s">
        <v>3160</v>
      </c>
      <c r="CJ29" s="20"/>
      <c r="CK29" s="20" t="s">
        <v>2571</v>
      </c>
      <c r="CL29" s="20" t="s">
        <v>3161</v>
      </c>
      <c r="CM29" s="20" t="s">
        <v>3162</v>
      </c>
      <c r="CN29" s="20" t="s">
        <v>3118</v>
      </c>
      <c r="CO29" s="20" t="s">
        <v>1440</v>
      </c>
      <c r="CP29" s="20" t="s">
        <v>3163</v>
      </c>
      <c r="CQ29" s="20" t="s">
        <v>3164</v>
      </c>
      <c r="CR29" s="20" t="s">
        <v>3165</v>
      </c>
      <c r="CS29" s="20" t="s">
        <v>2646</v>
      </c>
      <c r="CT29" s="20" t="s">
        <v>3166</v>
      </c>
      <c r="CU29" s="20" t="s">
        <v>3165</v>
      </c>
      <c r="CV29" s="20"/>
      <c r="CW29" s="20" t="s">
        <v>3165</v>
      </c>
      <c r="CX29" s="20" t="s">
        <v>2517</v>
      </c>
      <c r="CY29" s="20" t="s">
        <v>1527</v>
      </c>
      <c r="CZ29" s="20" t="s">
        <v>2648</v>
      </c>
      <c r="DA29" s="20" t="s">
        <v>2516</v>
      </c>
      <c r="DB29" s="20"/>
      <c r="DC29" s="20"/>
      <c r="DD29" s="20"/>
      <c r="DE29" s="20"/>
      <c r="DF29" s="20"/>
    </row>
    <row r="30" spans="1:110" x14ac:dyDescent="0.25">
      <c r="A30" s="21" t="s">
        <v>522</v>
      </c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>
        <v>2786</v>
      </c>
      <c r="AB30" s="22">
        <v>2356</v>
      </c>
      <c r="AC30" s="22"/>
      <c r="AD30" s="22">
        <f>557+497+500+551+551+114</f>
        <v>2770</v>
      </c>
      <c r="AE30" s="22">
        <v>2669</v>
      </c>
      <c r="AF30" s="22">
        <v>2777</v>
      </c>
      <c r="AG30" s="22">
        <v>2566</v>
      </c>
      <c r="AH30" s="22">
        <v>2459</v>
      </c>
      <c r="AI30" s="22">
        <v>2173</v>
      </c>
      <c r="AJ30" s="22">
        <f>536+606+535+605+526+153</f>
        <v>2961</v>
      </c>
      <c r="AK30" s="22">
        <f>497+518+564+532+614+246</f>
        <v>2971</v>
      </c>
      <c r="AL30" s="22">
        <f>548+542+551+502+566+133</f>
        <v>2842</v>
      </c>
      <c r="AM30" s="22">
        <v>2882</v>
      </c>
      <c r="AN30" s="22">
        <f>463+450+423+493+512+582</f>
        <v>2923</v>
      </c>
      <c r="AO30" s="22">
        <f>530+553+589+662+609+219</f>
        <v>3162</v>
      </c>
      <c r="AP30" s="22">
        <f>571+506+585+611+565+375</f>
        <v>3213</v>
      </c>
      <c r="AQ30" s="22">
        <f>502+498+467+436+354+804</f>
        <v>3061</v>
      </c>
      <c r="AR30" s="22">
        <v>3099</v>
      </c>
      <c r="AS30" s="22">
        <f>494+506+526+485+552+597</f>
        <v>3160</v>
      </c>
      <c r="AT30" s="22">
        <f>565+545+603+674+553+396</f>
        <v>3336</v>
      </c>
      <c r="AU30" s="22"/>
      <c r="AV30" s="22">
        <f>2507+630</f>
        <v>3137</v>
      </c>
      <c r="AW30" s="22">
        <v>3136</v>
      </c>
      <c r="AX30" s="22">
        <f>2838+333</f>
        <v>3171</v>
      </c>
      <c r="AY30" s="22">
        <f>2736+480</f>
        <v>3216</v>
      </c>
      <c r="AZ30" s="22">
        <v>3160</v>
      </c>
      <c r="BA30" s="22">
        <f>2454+639</f>
        <v>3093</v>
      </c>
      <c r="BB30" s="22">
        <f>519+454+514+387+459+769</f>
        <v>3102</v>
      </c>
      <c r="BC30" s="22">
        <v>3252</v>
      </c>
      <c r="BD30" s="22">
        <f>2679+528</f>
        <v>3207</v>
      </c>
      <c r="BE30" s="22">
        <f>595+595+446+574+554+519</f>
        <v>3283</v>
      </c>
      <c r="BF30" s="22">
        <f>496+537+571+465+554+612</f>
        <v>3235</v>
      </c>
      <c r="BG30" s="22">
        <v>3126</v>
      </c>
      <c r="BH30" s="22">
        <v>3240</v>
      </c>
      <c r="BI30" s="22">
        <v>3190</v>
      </c>
      <c r="BJ30" s="22">
        <v>3236</v>
      </c>
      <c r="BK30" s="22">
        <v>3194</v>
      </c>
      <c r="BL30" s="22">
        <f>496+580+523+554+611+468</f>
        <v>3232</v>
      </c>
      <c r="BM30" s="22">
        <f>2679+555</f>
        <v>3234</v>
      </c>
      <c r="BN30" s="22">
        <f>436+496+374+512+613+759</f>
        <v>3190</v>
      </c>
      <c r="BO30" s="22"/>
      <c r="BP30" s="22"/>
      <c r="BQ30" s="22">
        <v>3184</v>
      </c>
      <c r="BR30" s="22">
        <f>957+1003+962+287</f>
        <v>3209</v>
      </c>
      <c r="BS30" s="22">
        <f>576+551+635+516+586+406</f>
        <v>3270</v>
      </c>
      <c r="BT30" s="22">
        <f>547+416+554+562+598+567</f>
        <v>3244</v>
      </c>
      <c r="BU30" s="22">
        <v>3210</v>
      </c>
      <c r="BV30" s="22">
        <v>3247</v>
      </c>
      <c r="BW30" s="22">
        <f>507+532+552+541+689+386</f>
        <v>3207</v>
      </c>
      <c r="BX30" s="22">
        <f>625+606+603+437+485+478</f>
        <v>3234</v>
      </c>
      <c r="BY30" s="22">
        <f>448+529+391+439+537+877</f>
        <v>3221</v>
      </c>
      <c r="BZ30" s="22"/>
      <c r="CA30" s="22">
        <f>3108+125</f>
        <v>3233</v>
      </c>
      <c r="CB30" s="22">
        <f>3007+132</f>
        <v>3139</v>
      </c>
      <c r="CC30" s="22">
        <v>3619</v>
      </c>
      <c r="CD30" s="22">
        <f>2092+1377</f>
        <v>3469</v>
      </c>
      <c r="CE30" s="22">
        <f>480+447+390+390+598+1188</f>
        <v>3493</v>
      </c>
      <c r="CF30" s="22"/>
      <c r="CG30" s="22">
        <f>2769+996</f>
        <v>3765</v>
      </c>
      <c r="CH30" s="22">
        <v>3505</v>
      </c>
      <c r="CI30" s="22">
        <f>3575</f>
        <v>3575</v>
      </c>
      <c r="CJ30" s="22"/>
      <c r="CK30" s="22">
        <f>3031+231</f>
        <v>3262</v>
      </c>
      <c r="CL30" s="22">
        <f>2389+729</f>
        <v>3118</v>
      </c>
      <c r="CM30" s="22">
        <f>2375+1077</f>
        <v>3452</v>
      </c>
      <c r="CN30" s="22">
        <f>1996+1266</f>
        <v>3262</v>
      </c>
      <c r="CO30" s="22">
        <f>2352+886</f>
        <v>3238</v>
      </c>
      <c r="CP30" s="22">
        <f>2337+1019</f>
        <v>3356</v>
      </c>
      <c r="CQ30" s="22">
        <f>2185+994</f>
        <v>3179</v>
      </c>
      <c r="CR30" s="22">
        <f>2161+913</f>
        <v>3074</v>
      </c>
      <c r="CS30" s="22">
        <f>2563+772</f>
        <v>3335</v>
      </c>
      <c r="CT30" s="22">
        <f>2689+695</f>
        <v>3384</v>
      </c>
      <c r="CU30" s="22">
        <f>2368+794</f>
        <v>3162</v>
      </c>
      <c r="CV30" s="22"/>
      <c r="CW30" s="22">
        <f>2214+948</f>
        <v>3162</v>
      </c>
      <c r="CX30" s="22">
        <f>3366+144</f>
        <v>3510</v>
      </c>
      <c r="CY30" s="22">
        <f>2478+814</f>
        <v>3292</v>
      </c>
      <c r="CZ30" s="22">
        <f>2676+751</f>
        <v>3427</v>
      </c>
      <c r="DA30" s="22">
        <f>2845+521</f>
        <v>3366</v>
      </c>
      <c r="DB30" s="22"/>
      <c r="DC30" s="22"/>
      <c r="DD30" s="22"/>
      <c r="DE30" s="22"/>
      <c r="DF30" s="22"/>
    </row>
    <row r="31" spans="1:110" x14ac:dyDescent="0.25">
      <c r="A31" s="23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</row>
    <row r="32" spans="1:110" x14ac:dyDescent="0.25">
      <c r="A32" s="16" t="s">
        <v>989</v>
      </c>
      <c r="B32" s="16"/>
      <c r="C32" s="16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</row>
    <row r="33" spans="1:110" x14ac:dyDescent="0.25">
      <c r="A33" s="20">
        <v>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 t="s">
        <v>3167</v>
      </c>
      <c r="AB33" s="20" t="s">
        <v>3799</v>
      </c>
      <c r="AC33" s="20"/>
      <c r="AD33" s="20" t="s">
        <v>3986</v>
      </c>
      <c r="AE33" s="20" t="s">
        <v>3987</v>
      </c>
      <c r="AF33" s="20" t="s">
        <v>3988</v>
      </c>
      <c r="AG33" s="20" t="s">
        <v>3801</v>
      </c>
      <c r="AH33" s="20" t="s">
        <v>3802</v>
      </c>
      <c r="AI33" s="20" t="s">
        <v>3803</v>
      </c>
      <c r="AJ33" s="20" t="s">
        <v>3989</v>
      </c>
      <c r="AK33" s="20" t="s">
        <v>3171</v>
      </c>
      <c r="AL33" s="20" t="s">
        <v>3806</v>
      </c>
      <c r="AM33" s="20" t="s">
        <v>3990</v>
      </c>
      <c r="AN33" s="20" t="s">
        <v>3991</v>
      </c>
      <c r="AO33" s="20" t="s">
        <v>2600</v>
      </c>
      <c r="AP33" s="20" t="s">
        <v>2473</v>
      </c>
      <c r="AQ33" s="20" t="s">
        <v>3808</v>
      </c>
      <c r="AR33" s="20" t="s">
        <v>3992</v>
      </c>
      <c r="AS33" s="20" t="s">
        <v>3810</v>
      </c>
      <c r="AT33" s="20" t="s">
        <v>3175</v>
      </c>
      <c r="AU33" s="20"/>
      <c r="AV33" s="20" t="s">
        <v>3993</v>
      </c>
      <c r="AW33" s="20" t="s">
        <v>3994</v>
      </c>
      <c r="AX33" s="20" t="s">
        <v>3178</v>
      </c>
      <c r="AY33" s="20" t="s">
        <v>2763</v>
      </c>
      <c r="AZ33" s="20" t="s">
        <v>3179</v>
      </c>
      <c r="BA33" s="20" t="s">
        <v>3180</v>
      </c>
      <c r="BB33" s="20" t="s">
        <v>3181</v>
      </c>
      <c r="BC33" s="20" t="s">
        <v>3182</v>
      </c>
      <c r="BD33" s="20" t="s">
        <v>3995</v>
      </c>
      <c r="BE33" s="20" t="s">
        <v>3996</v>
      </c>
      <c r="BF33" s="20" t="s">
        <v>3997</v>
      </c>
      <c r="BG33" s="20" t="s">
        <v>3186</v>
      </c>
      <c r="BH33" s="20" t="s">
        <v>3187</v>
      </c>
      <c r="BI33" s="20" t="s">
        <v>3188</v>
      </c>
      <c r="BJ33" s="20" t="s">
        <v>3189</v>
      </c>
      <c r="BK33" s="20" t="s">
        <v>3190</v>
      </c>
      <c r="BL33" s="20" t="s">
        <v>3191</v>
      </c>
      <c r="BM33" s="20" t="s">
        <v>3192</v>
      </c>
      <c r="BN33" s="20" t="s">
        <v>2771</v>
      </c>
      <c r="BO33" s="20" t="s">
        <v>3193</v>
      </c>
      <c r="BP33" s="20"/>
      <c r="BQ33" s="20" t="s">
        <v>3194</v>
      </c>
      <c r="BR33" s="20" t="s">
        <v>3195</v>
      </c>
      <c r="BS33" s="20" t="s">
        <v>2773</v>
      </c>
      <c r="BT33" s="20" t="s">
        <v>3998</v>
      </c>
      <c r="BU33" s="20" t="s">
        <v>2635</v>
      </c>
      <c r="BV33" s="20" t="s">
        <v>3197</v>
      </c>
      <c r="BW33" s="20" t="s">
        <v>3999</v>
      </c>
      <c r="BX33" s="20" t="s">
        <v>3199</v>
      </c>
      <c r="BY33" s="20" t="s">
        <v>4000</v>
      </c>
      <c r="BZ33" s="20"/>
      <c r="CA33" s="20" t="s">
        <v>3825</v>
      </c>
      <c r="CB33" s="20" t="s">
        <v>3200</v>
      </c>
      <c r="CC33" s="20" t="s">
        <v>3201</v>
      </c>
      <c r="CD33" s="20" t="s">
        <v>3202</v>
      </c>
      <c r="CE33" s="20" t="s">
        <v>4001</v>
      </c>
      <c r="CF33" s="20"/>
      <c r="CG33" s="20" t="s">
        <v>3203</v>
      </c>
      <c r="CH33" s="20" t="s">
        <v>1528</v>
      </c>
      <c r="CI33" s="20" t="s">
        <v>3204</v>
      </c>
      <c r="CJ33" s="20"/>
      <c r="CK33" s="20" t="s">
        <v>3205</v>
      </c>
      <c r="CL33" s="20" t="s">
        <v>2573</v>
      </c>
      <c r="CM33" s="20" t="s">
        <v>3206</v>
      </c>
      <c r="CN33" s="20" t="s">
        <v>3207</v>
      </c>
      <c r="CO33" s="20" t="s">
        <v>3018</v>
      </c>
      <c r="CP33" s="20" t="s">
        <v>1457</v>
      </c>
      <c r="CQ33" s="20" t="s">
        <v>3019</v>
      </c>
      <c r="CR33" s="20" t="s">
        <v>2642</v>
      </c>
      <c r="CS33" s="20" t="s">
        <v>3208</v>
      </c>
      <c r="CT33" s="20" t="s">
        <v>2971</v>
      </c>
      <c r="CU33" s="20" t="s">
        <v>3209</v>
      </c>
      <c r="CV33" s="20"/>
      <c r="CW33" s="20" t="s">
        <v>3022</v>
      </c>
      <c r="CX33" s="20" t="s">
        <v>3022</v>
      </c>
      <c r="CY33" s="20" t="s">
        <v>2783</v>
      </c>
      <c r="CZ33" s="20" t="s">
        <v>2783</v>
      </c>
      <c r="DA33" s="20" t="s">
        <v>3210</v>
      </c>
      <c r="DB33" s="20"/>
      <c r="DC33" s="20"/>
      <c r="DD33" s="20"/>
      <c r="DE33" s="20"/>
      <c r="DF33" s="20"/>
    </row>
    <row r="34" spans="1:110" x14ac:dyDescent="0.25">
      <c r="A34" s="20">
        <v>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 t="s">
        <v>2601</v>
      </c>
      <c r="AB34" s="20" t="s">
        <v>3844</v>
      </c>
      <c r="AC34" s="20"/>
      <c r="AD34" s="20" t="s">
        <v>4002</v>
      </c>
      <c r="AE34" s="20" t="s">
        <v>4003</v>
      </c>
      <c r="AF34" s="20" t="s">
        <v>4004</v>
      </c>
      <c r="AG34" s="20" t="s">
        <v>3846</v>
      </c>
      <c r="AH34" s="20" t="s">
        <v>3847</v>
      </c>
      <c r="AI34" s="20" t="s">
        <v>3848</v>
      </c>
      <c r="AJ34" s="20" t="s">
        <v>4005</v>
      </c>
      <c r="AK34" s="20" t="s">
        <v>3215</v>
      </c>
      <c r="AL34" s="20" t="s">
        <v>3851</v>
      </c>
      <c r="AM34" s="20" t="s">
        <v>4006</v>
      </c>
      <c r="AN34" s="20" t="s">
        <v>4007</v>
      </c>
      <c r="AO34" s="20" t="s">
        <v>2457</v>
      </c>
      <c r="AP34" s="20" t="s">
        <v>2474</v>
      </c>
      <c r="AQ34" s="20" t="s">
        <v>3853</v>
      </c>
      <c r="AR34" s="20" t="s">
        <v>4008</v>
      </c>
      <c r="AS34" s="20" t="s">
        <v>3855</v>
      </c>
      <c r="AT34" s="20" t="s">
        <v>3219</v>
      </c>
      <c r="AU34" s="20"/>
      <c r="AV34" s="20" t="s">
        <v>4009</v>
      </c>
      <c r="AW34" s="20" t="s">
        <v>4010</v>
      </c>
      <c r="AX34" s="20" t="s">
        <v>3222</v>
      </c>
      <c r="AY34" s="20" t="s">
        <v>2802</v>
      </c>
      <c r="AZ34" s="20" t="s">
        <v>3223</v>
      </c>
      <c r="BA34" s="20" t="s">
        <v>3224</v>
      </c>
      <c r="BB34" s="20" t="s">
        <v>3225</v>
      </c>
      <c r="BC34" s="20" t="s">
        <v>3226</v>
      </c>
      <c r="BD34" s="20" t="s">
        <v>4011</v>
      </c>
      <c r="BE34" s="20" t="s">
        <v>4012</v>
      </c>
      <c r="BF34" s="20" t="s">
        <v>4013</v>
      </c>
      <c r="BG34" s="20" t="s">
        <v>3230</v>
      </c>
      <c r="BH34" s="20" t="s">
        <v>3231</v>
      </c>
      <c r="BI34" s="20" t="s">
        <v>3232</v>
      </c>
      <c r="BJ34" s="20" t="s">
        <v>2560</v>
      </c>
      <c r="BK34" s="20" t="s">
        <v>3233</v>
      </c>
      <c r="BL34" s="20" t="s">
        <v>3234</v>
      </c>
      <c r="BM34" s="20" t="s">
        <v>3235</v>
      </c>
      <c r="BN34" s="20" t="s">
        <v>2810</v>
      </c>
      <c r="BO34" s="20" t="s">
        <v>3236</v>
      </c>
      <c r="BP34" s="20"/>
      <c r="BQ34" s="20" t="s">
        <v>3237</v>
      </c>
      <c r="BR34" s="20" t="s">
        <v>3238</v>
      </c>
      <c r="BS34" s="20" t="s">
        <v>2812</v>
      </c>
      <c r="BT34" s="20" t="s">
        <v>4014</v>
      </c>
      <c r="BU34" s="20" t="s">
        <v>2497</v>
      </c>
      <c r="BV34" s="20" t="s">
        <v>3239</v>
      </c>
      <c r="BW34" s="20" t="s">
        <v>4015</v>
      </c>
      <c r="BX34" s="20" t="s">
        <v>3241</v>
      </c>
      <c r="BY34" s="20" t="s">
        <v>4016</v>
      </c>
      <c r="BZ34" s="20"/>
      <c r="CA34" s="20" t="s">
        <v>3870</v>
      </c>
      <c r="CB34" s="20" t="s">
        <v>3242</v>
      </c>
      <c r="CC34" s="20" t="s">
        <v>3243</v>
      </c>
      <c r="CD34" s="20" t="s">
        <v>3244</v>
      </c>
      <c r="CE34" s="20" t="s">
        <v>4017</v>
      </c>
      <c r="CF34" s="20"/>
      <c r="CG34" s="20" t="s">
        <v>3246</v>
      </c>
      <c r="CH34" s="20" t="s">
        <v>2515</v>
      </c>
      <c r="CI34" s="20" t="s">
        <v>3247</v>
      </c>
      <c r="CJ34" s="20"/>
      <c r="CK34" s="20" t="s">
        <v>2582</v>
      </c>
      <c r="CL34" s="20" t="s">
        <v>3248</v>
      </c>
      <c r="CM34" s="20" t="s">
        <v>3249</v>
      </c>
      <c r="CN34" s="20" t="s">
        <v>2690</v>
      </c>
      <c r="CO34" s="20" t="s">
        <v>3071</v>
      </c>
      <c r="CP34" s="20" t="s">
        <v>3250</v>
      </c>
      <c r="CQ34" s="20" t="s">
        <v>3165</v>
      </c>
      <c r="CR34" s="20" t="s">
        <v>2515</v>
      </c>
      <c r="CS34" s="20" t="s">
        <v>3251</v>
      </c>
      <c r="CT34" s="20" t="s">
        <v>3166</v>
      </c>
      <c r="CU34" s="20" t="s">
        <v>3252</v>
      </c>
      <c r="CV34" s="20"/>
      <c r="CW34" s="20" t="s">
        <v>3120</v>
      </c>
      <c r="CX34" s="20" t="s">
        <v>3120</v>
      </c>
      <c r="CY34" s="20" t="s">
        <v>2818</v>
      </c>
      <c r="CZ34" s="20" t="s">
        <v>2818</v>
      </c>
      <c r="DA34" s="20" t="s">
        <v>3253</v>
      </c>
      <c r="DB34" s="20"/>
      <c r="DC34" s="20"/>
      <c r="DD34" s="20"/>
      <c r="DE34" s="20"/>
      <c r="DF34" s="20"/>
    </row>
    <row r="35" spans="1:110" x14ac:dyDescent="0.25">
      <c r="A35" s="21" t="s">
        <v>522</v>
      </c>
      <c r="B35" s="21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v>1157</v>
      </c>
      <c r="AB35" s="22">
        <f>541+533+81</f>
        <v>1155</v>
      </c>
      <c r="AC35" s="22"/>
      <c r="AD35" s="22">
        <v>1155</v>
      </c>
      <c r="AE35" s="22">
        <f>477+463+180</f>
        <v>1120</v>
      </c>
      <c r="AF35" s="22">
        <f>558+585+72</f>
        <v>1215</v>
      </c>
      <c r="AG35" s="22">
        <f>567+648+63</f>
        <v>1278</v>
      </c>
      <c r="AH35" s="22">
        <f>532+522+123</f>
        <v>1177</v>
      </c>
      <c r="AI35" s="22">
        <f>565+594+45</f>
        <v>1204</v>
      </c>
      <c r="AJ35" s="22">
        <f>476+555+171</f>
        <v>1202</v>
      </c>
      <c r="AK35" s="22">
        <v>1209</v>
      </c>
      <c r="AL35" s="22">
        <f>1127+132</f>
        <v>1259</v>
      </c>
      <c r="AM35" s="22">
        <v>1211</v>
      </c>
      <c r="AN35" s="22">
        <f>443+517+315</f>
        <v>1275</v>
      </c>
      <c r="AO35" s="22">
        <v>1324</v>
      </c>
      <c r="AP35" s="22">
        <f>1295+99</f>
        <v>1394</v>
      </c>
      <c r="AQ35" s="22">
        <f>659+615+33</f>
        <v>1307</v>
      </c>
      <c r="AR35" s="22">
        <f>598+490+234</f>
        <v>1322</v>
      </c>
      <c r="AS35" s="22">
        <f>667+596+159</f>
        <v>1422</v>
      </c>
      <c r="AT35" s="22">
        <v>1346</v>
      </c>
      <c r="AU35" s="22"/>
      <c r="AV35" s="22">
        <f>595+583+186</f>
        <v>1364</v>
      </c>
      <c r="AW35" s="22">
        <f>560+530+213</f>
        <v>1303</v>
      </c>
      <c r="AX35" s="22">
        <v>1343</v>
      </c>
      <c r="AY35" s="22">
        <f>1213+126</f>
        <v>1339</v>
      </c>
      <c r="AZ35" s="22">
        <v>1425</v>
      </c>
      <c r="BA35" s="22">
        <v>1304</v>
      </c>
      <c r="BB35" s="22">
        <v>1330</v>
      </c>
      <c r="BC35" s="22">
        <v>1321</v>
      </c>
      <c r="BD35" s="22">
        <f>582+551+279</f>
        <v>1412</v>
      </c>
      <c r="BE35" s="22">
        <f>530+448+360</f>
        <v>1338</v>
      </c>
      <c r="BF35" s="22">
        <f>519+589+273</f>
        <v>1381</v>
      </c>
      <c r="BG35" s="22">
        <v>1303</v>
      </c>
      <c r="BH35" s="22">
        <v>1341</v>
      </c>
      <c r="BI35" s="22">
        <f>1134+213</f>
        <v>1347</v>
      </c>
      <c r="BJ35" s="22">
        <v>1340</v>
      </c>
      <c r="BK35" s="22">
        <v>1342</v>
      </c>
      <c r="BL35" s="22">
        <v>1397</v>
      </c>
      <c r="BM35" s="22">
        <v>1403</v>
      </c>
      <c r="BN35" s="22">
        <f>1174+180</f>
        <v>1354</v>
      </c>
      <c r="BO35" s="22">
        <v>1391</v>
      </c>
      <c r="BP35" s="22"/>
      <c r="BQ35" s="22">
        <f>1074+288</f>
        <v>1362</v>
      </c>
      <c r="BR35" s="22">
        <v>1373</v>
      </c>
      <c r="BS35" s="22">
        <f>1202+169</f>
        <v>1371</v>
      </c>
      <c r="BT35" s="22">
        <f>540+549+257</f>
        <v>1346</v>
      </c>
      <c r="BU35" s="22">
        <f>1327+21</f>
        <v>1348</v>
      </c>
      <c r="BV35" s="22">
        <f>1004+428</f>
        <v>1432</v>
      </c>
      <c r="BW35" s="22">
        <f>593+507+280</f>
        <v>1380</v>
      </c>
      <c r="BX35" s="22">
        <v>1395</v>
      </c>
      <c r="BY35" s="22">
        <f>635+669+56</f>
        <v>1360</v>
      </c>
      <c r="BZ35" s="22"/>
      <c r="CA35" s="22">
        <f>1405+2</f>
        <v>1407</v>
      </c>
      <c r="CB35" s="22">
        <f>1165+218</f>
        <v>1383</v>
      </c>
      <c r="CC35" s="22">
        <f>931+534</f>
        <v>1465</v>
      </c>
      <c r="CD35" s="22">
        <f>1179+312</f>
        <v>1491</v>
      </c>
      <c r="CE35" s="22">
        <f>524+656+294</f>
        <v>1474</v>
      </c>
      <c r="CF35" s="22"/>
      <c r="CG35" s="22">
        <f>1243+261</f>
        <v>1504</v>
      </c>
      <c r="CH35" s="22">
        <v>1582</v>
      </c>
      <c r="CI35" s="22">
        <v>1551</v>
      </c>
      <c r="CJ35" s="22"/>
      <c r="CK35" s="22">
        <f>1111+288</f>
        <v>1399</v>
      </c>
      <c r="CL35" s="22">
        <f>1104+228</f>
        <v>1332</v>
      </c>
      <c r="CM35" s="22">
        <f>942+432</f>
        <v>1374</v>
      </c>
      <c r="CN35" s="22">
        <f>971+317</f>
        <v>1288</v>
      </c>
      <c r="CO35" s="22">
        <f>878+482</f>
        <v>1360</v>
      </c>
      <c r="CP35" s="22">
        <f>1204+172</f>
        <v>1376</v>
      </c>
      <c r="CQ35" s="22">
        <f>1033+331</f>
        <v>1364</v>
      </c>
      <c r="CR35" s="22">
        <f>1110+202</f>
        <v>1312</v>
      </c>
      <c r="CS35" s="22">
        <f>974+445</f>
        <v>1419</v>
      </c>
      <c r="CT35" s="22">
        <f>1173+259</f>
        <v>1432</v>
      </c>
      <c r="CU35" s="22">
        <f>909+458</f>
        <v>1367</v>
      </c>
      <c r="CV35" s="22"/>
      <c r="CW35" s="22">
        <f>1033+344</f>
        <v>1377</v>
      </c>
      <c r="CX35" s="22">
        <f>1128+325</f>
        <v>1453</v>
      </c>
      <c r="CY35" s="22">
        <f>1083+326</f>
        <v>1409</v>
      </c>
      <c r="CZ35" s="22">
        <f>1141+288</f>
        <v>1429</v>
      </c>
      <c r="DA35" s="22">
        <f>1182+247</f>
        <v>1429</v>
      </c>
      <c r="DB35" s="22"/>
      <c r="DC35" s="22"/>
      <c r="DD35" s="22"/>
      <c r="DE35" s="22"/>
      <c r="DF35" s="22"/>
    </row>
    <row r="36" spans="1:110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</row>
    <row r="37" spans="1:110" x14ac:dyDescent="0.25">
      <c r="A37" s="16" t="s">
        <v>1091</v>
      </c>
      <c r="B37" s="16"/>
      <c r="C37" s="1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</row>
    <row r="38" spans="1:110" x14ac:dyDescent="0.25">
      <c r="A38" s="20">
        <v>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 t="s">
        <v>3254</v>
      </c>
      <c r="AB38" s="20" t="s">
        <v>3255</v>
      </c>
      <c r="AC38" s="20"/>
      <c r="AD38" s="20" t="s">
        <v>2610</v>
      </c>
      <c r="AE38" s="20" t="s">
        <v>2831</v>
      </c>
      <c r="AF38" s="20" t="s">
        <v>2832</v>
      </c>
      <c r="AG38" s="20" t="s">
        <v>3256</v>
      </c>
      <c r="AH38" s="20" t="s">
        <v>3257</v>
      </c>
      <c r="AI38" s="20" t="s">
        <v>3258</v>
      </c>
      <c r="AJ38" s="20" t="s">
        <v>2621</v>
      </c>
      <c r="AK38" s="20" t="s">
        <v>2759</v>
      </c>
      <c r="AL38" s="20" t="s">
        <v>2835</v>
      </c>
      <c r="AM38" s="20" t="s">
        <v>3259</v>
      </c>
      <c r="AN38" s="20" t="s">
        <v>3260</v>
      </c>
      <c r="AO38" s="20" t="s">
        <v>3261</v>
      </c>
      <c r="AP38" s="20" t="s">
        <v>2837</v>
      </c>
      <c r="AQ38" s="20" t="s">
        <v>3262</v>
      </c>
      <c r="AR38" s="20" t="s">
        <v>3263</v>
      </c>
      <c r="AS38" s="20" t="s">
        <v>2554</v>
      </c>
      <c r="AT38" s="20" t="s">
        <v>3264</v>
      </c>
      <c r="AU38" s="20"/>
      <c r="AV38" s="20" t="s">
        <v>2474</v>
      </c>
      <c r="AW38" s="20" t="s">
        <v>3265</v>
      </c>
      <c r="AX38" s="20" t="s">
        <v>3266</v>
      </c>
      <c r="AY38" s="20" t="s">
        <v>3267</v>
      </c>
      <c r="AZ38" s="20" t="s">
        <v>3268</v>
      </c>
      <c r="BA38" s="20" t="s">
        <v>3269</v>
      </c>
      <c r="BB38" s="20" t="s">
        <v>3270</v>
      </c>
      <c r="BC38" s="20" t="s">
        <v>3271</v>
      </c>
      <c r="BD38" s="20" t="s">
        <v>3272</v>
      </c>
      <c r="BE38" s="20" t="s">
        <v>3273</v>
      </c>
      <c r="BF38" s="20" t="s">
        <v>3274</v>
      </c>
      <c r="BG38" s="20" t="s">
        <v>3275</v>
      </c>
      <c r="BH38" s="20" t="s">
        <v>3231</v>
      </c>
      <c r="BI38" s="20" t="s">
        <v>3276</v>
      </c>
      <c r="BJ38" s="20" t="s">
        <v>3277</v>
      </c>
      <c r="BK38" s="20" t="s">
        <v>3231</v>
      </c>
      <c r="BL38" s="20" t="s">
        <v>3278</v>
      </c>
      <c r="BM38" s="20" t="s">
        <v>3279</v>
      </c>
      <c r="BN38" s="20" t="s">
        <v>3280</v>
      </c>
      <c r="BO38" s="20" t="s">
        <v>3281</v>
      </c>
      <c r="BP38" s="20"/>
      <c r="BQ38" s="20" t="s">
        <v>3282</v>
      </c>
      <c r="BR38" s="20" t="s">
        <v>3283</v>
      </c>
      <c r="BS38" s="20" t="s">
        <v>3244</v>
      </c>
      <c r="BT38" s="20" t="s">
        <v>3284</v>
      </c>
      <c r="BU38" s="20" t="s">
        <v>3285</v>
      </c>
      <c r="BV38" s="20" t="s">
        <v>2773</v>
      </c>
      <c r="BW38" s="20" t="s">
        <v>2851</v>
      </c>
      <c r="BX38" s="20" t="s">
        <v>3286</v>
      </c>
      <c r="BY38" s="20" t="s">
        <v>3000</v>
      </c>
      <c r="BZ38" s="20"/>
      <c r="CA38" s="20" t="s">
        <v>3287</v>
      </c>
      <c r="CB38" s="20" t="s">
        <v>3288</v>
      </c>
      <c r="CC38" s="20" t="s">
        <v>3289</v>
      </c>
      <c r="CD38" s="20" t="s">
        <v>3006</v>
      </c>
      <c r="CE38" s="20" t="s">
        <v>3290</v>
      </c>
      <c r="CF38" s="20"/>
      <c r="CG38" s="20" t="s">
        <v>3291</v>
      </c>
      <c r="CH38" s="20" t="s">
        <v>3292</v>
      </c>
      <c r="CI38" s="20" t="s">
        <v>3293</v>
      </c>
      <c r="CJ38" s="20"/>
      <c r="CK38" s="20" t="s">
        <v>3294</v>
      </c>
      <c r="CL38" s="20" t="s">
        <v>2853</v>
      </c>
      <c r="CM38" s="20" t="s">
        <v>3295</v>
      </c>
      <c r="CN38" s="20" t="s">
        <v>3296</v>
      </c>
      <c r="CO38" s="20" t="s">
        <v>1527</v>
      </c>
      <c r="CP38" s="20" t="s">
        <v>2734</v>
      </c>
      <c r="CQ38" s="20" t="s">
        <v>3297</v>
      </c>
      <c r="CR38" s="20" t="s">
        <v>3298</v>
      </c>
      <c r="CS38" s="20" t="s">
        <v>1527</v>
      </c>
      <c r="CT38" s="20" t="s">
        <v>2854</v>
      </c>
      <c r="CU38" s="20" t="s">
        <v>3299</v>
      </c>
      <c r="CV38" s="20"/>
      <c r="CW38" s="20" t="s">
        <v>3016</v>
      </c>
      <c r="CX38" s="20" t="s">
        <v>2781</v>
      </c>
      <c r="CY38" s="20" t="s">
        <v>3300</v>
      </c>
      <c r="CZ38" s="20" t="s">
        <v>3301</v>
      </c>
      <c r="DA38" s="20" t="s">
        <v>3302</v>
      </c>
      <c r="DB38" s="20"/>
      <c r="DC38" s="20"/>
      <c r="DD38" s="20"/>
      <c r="DE38" s="20"/>
      <c r="DF38" s="20"/>
    </row>
    <row r="39" spans="1:110" x14ac:dyDescent="0.25">
      <c r="A39" s="21" t="s">
        <v>522</v>
      </c>
      <c r="B39" s="2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>
        <f>219+210+173+39</f>
        <v>641</v>
      </c>
      <c r="AB39" s="22">
        <f>212+191+153+51</f>
        <v>607</v>
      </c>
      <c r="AC39" s="22"/>
      <c r="AD39" s="22">
        <v>638</v>
      </c>
      <c r="AE39" s="22">
        <f>593+9</f>
        <v>602</v>
      </c>
      <c r="AF39" s="22">
        <f>200+209+173+42</f>
        <v>624</v>
      </c>
      <c r="AG39" s="22">
        <v>670</v>
      </c>
      <c r="AH39" s="22">
        <f>596+75</f>
        <v>671</v>
      </c>
      <c r="AI39" s="22">
        <f>537+93</f>
        <v>630</v>
      </c>
      <c r="AJ39" s="22">
        <f>203+213+189+57</f>
        <v>662</v>
      </c>
      <c r="AK39" s="22">
        <f>634+45</f>
        <v>679</v>
      </c>
      <c r="AL39" s="22">
        <f>622+93</f>
        <v>715</v>
      </c>
      <c r="AM39" s="22">
        <v>697</v>
      </c>
      <c r="AN39" s="22">
        <f>166+159+238+90</f>
        <v>653</v>
      </c>
      <c r="AO39" s="22">
        <f>647+84</f>
        <v>731</v>
      </c>
      <c r="AP39" s="22">
        <f>645+96</f>
        <v>741</v>
      </c>
      <c r="AQ39" s="22">
        <f>591+105</f>
        <v>696</v>
      </c>
      <c r="AR39" s="22">
        <f>193+211+191+144</f>
        <v>739</v>
      </c>
      <c r="AS39" s="22">
        <f>653+78</f>
        <v>731</v>
      </c>
      <c r="AT39" s="22">
        <v>727</v>
      </c>
      <c r="AU39" s="22"/>
      <c r="AV39" s="22">
        <f>701+24</f>
        <v>725</v>
      </c>
      <c r="AW39" s="22">
        <f>552+168</f>
        <v>720</v>
      </c>
      <c r="AX39" s="22">
        <f>214+263+180+123</f>
        <v>780</v>
      </c>
      <c r="AY39" s="22">
        <f>203+217+188+132</f>
        <v>740</v>
      </c>
      <c r="AZ39" s="22">
        <v>699</v>
      </c>
      <c r="BA39" s="22">
        <f>566+159</f>
        <v>725</v>
      </c>
      <c r="BB39" s="22">
        <f>553+165</f>
        <v>718</v>
      </c>
      <c r="BC39" s="22">
        <v>713</v>
      </c>
      <c r="BD39" s="22">
        <f>561+195</f>
        <v>756</v>
      </c>
      <c r="BE39" s="22">
        <f>605+123</f>
        <v>728</v>
      </c>
      <c r="BF39" s="22">
        <f>576+180</f>
        <v>756</v>
      </c>
      <c r="BG39" s="22">
        <v>706</v>
      </c>
      <c r="BH39" s="22">
        <v>752</v>
      </c>
      <c r="BI39" s="22">
        <f>571+153</f>
        <v>724</v>
      </c>
      <c r="BJ39" s="22">
        <v>769</v>
      </c>
      <c r="BK39" s="22">
        <v>758</v>
      </c>
      <c r="BL39" s="22">
        <f>559+186</f>
        <v>745</v>
      </c>
      <c r="BM39" s="22">
        <f>626+102</f>
        <v>728</v>
      </c>
      <c r="BN39" s="22">
        <f>245+168+213+96</f>
        <v>722</v>
      </c>
      <c r="BO39" s="22">
        <v>746</v>
      </c>
      <c r="BP39" s="22"/>
      <c r="BQ39" s="22">
        <f>232+180+232+97</f>
        <v>741</v>
      </c>
      <c r="BR39" s="22">
        <f>178+200+233+124</f>
        <v>735</v>
      </c>
      <c r="BS39" s="22">
        <f>205+235+214+91</f>
        <v>745</v>
      </c>
      <c r="BT39" s="22">
        <f>255+184+226+113</f>
        <v>778</v>
      </c>
      <c r="BU39" s="22">
        <f>671+105</f>
        <v>776</v>
      </c>
      <c r="BV39" s="22">
        <f>658+113</f>
        <v>771</v>
      </c>
      <c r="BW39" s="22">
        <f>279+182+203+78</f>
        <v>742</v>
      </c>
      <c r="BX39" s="22">
        <v>729</v>
      </c>
      <c r="BY39" s="22">
        <v>742</v>
      </c>
      <c r="BZ39" s="22"/>
      <c r="CA39" s="22">
        <f>627+137</f>
        <v>764</v>
      </c>
      <c r="CB39" s="22">
        <f>645+91</f>
        <v>736</v>
      </c>
      <c r="CC39" s="22">
        <f>497+318</f>
        <v>815</v>
      </c>
      <c r="CD39" s="22">
        <f>590+219</f>
        <v>809</v>
      </c>
      <c r="CE39" s="22">
        <f>576+261</f>
        <v>837</v>
      </c>
      <c r="CF39" s="22"/>
      <c r="CG39" s="22">
        <f>673+147</f>
        <v>820</v>
      </c>
      <c r="CH39" s="22">
        <v>843</v>
      </c>
      <c r="CI39" s="22">
        <v>859</v>
      </c>
      <c r="CJ39" s="22"/>
      <c r="CK39" s="22">
        <f>640+141</f>
        <v>781</v>
      </c>
      <c r="CL39" s="22">
        <f>673+75</f>
        <v>748</v>
      </c>
      <c r="CM39" s="22">
        <f>538+234</f>
        <v>772</v>
      </c>
      <c r="CN39" s="22">
        <f>554+202</f>
        <v>756</v>
      </c>
      <c r="CO39" s="22">
        <f>669+62</f>
        <v>731</v>
      </c>
      <c r="CP39" s="22">
        <f>684+91</f>
        <v>775</v>
      </c>
      <c r="CQ39" s="22">
        <f>537+191</f>
        <v>728</v>
      </c>
      <c r="CR39" s="22">
        <f>461+234</f>
        <v>695</v>
      </c>
      <c r="CS39" s="22">
        <f>723+70</f>
        <v>793</v>
      </c>
      <c r="CT39" s="22">
        <f>727+62</f>
        <v>789</v>
      </c>
      <c r="CU39" s="22">
        <f>496+221</f>
        <v>717</v>
      </c>
      <c r="CV39" s="22"/>
      <c r="CW39" s="22">
        <f>471+261</f>
        <v>732</v>
      </c>
      <c r="CX39" s="22">
        <f>631+121</f>
        <v>752</v>
      </c>
      <c r="CY39" s="22">
        <f>600+159</f>
        <v>759</v>
      </c>
      <c r="CZ39" s="22">
        <f>718+94</f>
        <v>812</v>
      </c>
      <c r="DA39" s="22">
        <f>591+156</f>
        <v>747</v>
      </c>
      <c r="DB39" s="22"/>
      <c r="DC39" s="22"/>
      <c r="DD39" s="22"/>
      <c r="DE39" s="22"/>
      <c r="DF39" s="22"/>
    </row>
    <row r="40" spans="1:110" x14ac:dyDescent="0.25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</row>
    <row r="41" spans="1:110" x14ac:dyDescent="0.25">
      <c r="A41" s="23" t="s">
        <v>1138</v>
      </c>
      <c r="B41" s="23"/>
      <c r="C41" s="2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</row>
    <row r="42" spans="1:110" x14ac:dyDescent="0.25">
      <c r="A42" s="20">
        <v>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 t="s">
        <v>3212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 t="s">
        <v>3303</v>
      </c>
      <c r="BT42" s="20" t="s">
        <v>3304</v>
      </c>
      <c r="BU42" s="20" t="s">
        <v>3305</v>
      </c>
      <c r="BV42" s="20" t="s">
        <v>3239</v>
      </c>
      <c r="BW42" s="20" t="s">
        <v>3288</v>
      </c>
      <c r="BX42" s="20" t="s">
        <v>3007</v>
      </c>
      <c r="BY42" s="20" t="s">
        <v>3306</v>
      </c>
      <c r="BZ42" s="20"/>
      <c r="CA42" s="20" t="s">
        <v>3307</v>
      </c>
      <c r="CB42" s="20" t="s">
        <v>3308</v>
      </c>
      <c r="CC42" s="20" t="s">
        <v>3309</v>
      </c>
      <c r="CD42" s="20" t="s">
        <v>3310</v>
      </c>
      <c r="CE42" s="20" t="s">
        <v>3290</v>
      </c>
      <c r="CF42" s="20"/>
      <c r="CG42" s="20" t="s">
        <v>3311</v>
      </c>
      <c r="CH42" s="20" t="s">
        <v>1528</v>
      </c>
      <c r="CI42" s="20" t="s">
        <v>3312</v>
      </c>
      <c r="CJ42" s="20"/>
      <c r="CK42" s="20" t="s">
        <v>2507</v>
      </c>
      <c r="CL42" s="20" t="s">
        <v>3313</v>
      </c>
      <c r="CM42" s="20" t="s">
        <v>3070</v>
      </c>
      <c r="CN42" s="20" t="s">
        <v>3296</v>
      </c>
      <c r="CO42" s="20" t="s">
        <v>3314</v>
      </c>
      <c r="CP42" s="20" t="s">
        <v>2734</v>
      </c>
      <c r="CQ42" s="20" t="s">
        <v>2571</v>
      </c>
      <c r="CR42" s="20" t="s">
        <v>3315</v>
      </c>
      <c r="CS42" s="20" t="s">
        <v>821</v>
      </c>
      <c r="CT42" s="20" t="s">
        <v>3316</v>
      </c>
      <c r="CU42" s="20" t="s">
        <v>3317</v>
      </c>
      <c r="CV42" s="20"/>
      <c r="CW42" s="20" t="s">
        <v>3318</v>
      </c>
      <c r="CX42" s="20" t="s">
        <v>3022</v>
      </c>
      <c r="CY42" s="20" t="s">
        <v>2856</v>
      </c>
      <c r="CZ42" s="20" t="s">
        <v>1527</v>
      </c>
      <c r="DA42" s="20" t="s">
        <v>3022</v>
      </c>
      <c r="DB42" s="20"/>
      <c r="DC42" s="20"/>
      <c r="DD42" s="20"/>
      <c r="DE42" s="20"/>
      <c r="DF42" s="20"/>
    </row>
    <row r="43" spans="1:110" x14ac:dyDescent="0.25">
      <c r="A43" s="21" t="s">
        <v>522</v>
      </c>
      <c r="B43" s="29"/>
      <c r="C43" s="29"/>
      <c r="D43" s="29"/>
      <c r="E43" s="29"/>
      <c r="F43" s="29"/>
      <c r="G43" s="29"/>
      <c r="H43" s="29"/>
      <c r="I43" s="22"/>
      <c r="J43" s="22"/>
      <c r="K43" s="22"/>
      <c r="L43" s="22"/>
      <c r="M43" s="29"/>
      <c r="N43" s="29"/>
      <c r="O43" s="29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>
        <v>1874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>
        <v>1999</v>
      </c>
      <c r="BT43" s="22">
        <v>2072</v>
      </c>
      <c r="BU43" s="22">
        <f>556+571+606+372</f>
        <v>2105</v>
      </c>
      <c r="BV43" s="22">
        <f>437+412+498+744</f>
        <v>2091</v>
      </c>
      <c r="BW43" s="22">
        <f>590+622+607</f>
        <v>1819</v>
      </c>
      <c r="BX43" s="22">
        <v>2108</v>
      </c>
      <c r="BY43" s="22">
        <v>2018</v>
      </c>
      <c r="BZ43" s="22"/>
      <c r="CA43" s="22">
        <f>573+614+582+315</f>
        <v>2084</v>
      </c>
      <c r="CB43" s="22">
        <f>1774+297</f>
        <v>2071</v>
      </c>
      <c r="CC43" s="22">
        <f>446+422+465+972</f>
        <v>2305</v>
      </c>
      <c r="CD43" s="22">
        <f>478+430+387+972</f>
        <v>2267</v>
      </c>
      <c r="CE43" s="22">
        <f>518+437+576+783</f>
        <v>2314</v>
      </c>
      <c r="CF43" s="22"/>
      <c r="CG43" s="22">
        <f>642+548+673+414</f>
        <v>2277</v>
      </c>
      <c r="CH43" s="22">
        <v>2394</v>
      </c>
      <c r="CI43" s="22">
        <f>457+416+407+1125</f>
        <v>2405</v>
      </c>
      <c r="CJ43" s="22"/>
      <c r="CK43" s="22">
        <f>720+676+580+117</f>
        <v>2093</v>
      </c>
      <c r="CL43" s="22">
        <f>590+587+518+378</f>
        <v>2073</v>
      </c>
      <c r="CM43" s="22">
        <f>358+343+371+1152</f>
        <v>2224</v>
      </c>
      <c r="CN43" s="22">
        <f>459+447+554+606</f>
        <v>2066</v>
      </c>
      <c r="CO43" s="22">
        <f>538+511+545+510</f>
        <v>2104</v>
      </c>
      <c r="CP43" s="22">
        <f>579+632+684+273</f>
        <v>2168</v>
      </c>
      <c r="CQ43" s="22">
        <f>652+608+625+186</f>
        <v>2071</v>
      </c>
      <c r="CR43" s="22">
        <f>423+424+469+672</f>
        <v>1988</v>
      </c>
      <c r="CS43" s="22">
        <f>569+488+504+648</f>
        <v>2209</v>
      </c>
      <c r="CT43" s="22">
        <f>561+535+469+606</f>
        <v>2171</v>
      </c>
      <c r="CU43" s="22">
        <f>455+486+438+687</f>
        <v>2066</v>
      </c>
      <c r="CV43" s="22"/>
      <c r="CW43" s="22">
        <f>547+420+437+816</f>
        <v>2220</v>
      </c>
      <c r="CX43" s="22">
        <f>483+651+515+540</f>
        <v>2189</v>
      </c>
      <c r="CY43" s="22">
        <f>719+684+741+24</f>
        <v>2168</v>
      </c>
      <c r="CZ43" s="22">
        <f>659+698+603+201</f>
        <v>2161</v>
      </c>
      <c r="DA43" s="22">
        <f>500+571+533+558</f>
        <v>2162</v>
      </c>
      <c r="DB43" s="22"/>
      <c r="DC43" s="22"/>
      <c r="DD43" s="22"/>
      <c r="DE43" s="22"/>
      <c r="DF43" s="22"/>
    </row>
    <row r="44" spans="1:110" x14ac:dyDescent="0.25">
      <c r="A44" s="20"/>
      <c r="B44" s="20"/>
      <c r="C44" s="20"/>
      <c r="D44" s="20"/>
      <c r="E44" s="20"/>
      <c r="F44" s="20"/>
      <c r="G44" s="20"/>
      <c r="H44" s="20"/>
      <c r="I44" s="24"/>
      <c r="J44" s="24"/>
      <c r="K44" s="24"/>
      <c r="L44" s="24"/>
      <c r="M44" s="20"/>
      <c r="N44" s="20"/>
      <c r="O44" s="20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</row>
    <row r="45" spans="1:110" x14ac:dyDescent="0.25">
      <c r="A45" s="5" t="s">
        <v>3319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 t="s">
        <v>2885</v>
      </c>
      <c r="BG45" s="5" t="s">
        <v>3320</v>
      </c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6" t="s">
        <v>3321</v>
      </c>
      <c r="CI45" s="5" t="s">
        <v>3322</v>
      </c>
      <c r="CJ45" s="5" t="s">
        <v>3323</v>
      </c>
      <c r="CK45" s="5" t="s">
        <v>2917</v>
      </c>
      <c r="CL45" s="5" t="s">
        <v>3324</v>
      </c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</row>
    <row r="46" spans="1:110" x14ac:dyDescent="0.25">
      <c r="A46">
        <v>1</v>
      </c>
      <c r="AV46" t="s">
        <v>3325</v>
      </c>
      <c r="BA46" t="s">
        <v>3326</v>
      </c>
      <c r="BF46" t="s">
        <v>4018</v>
      </c>
      <c r="BG46" t="s">
        <v>3327</v>
      </c>
      <c r="CH46" t="s">
        <v>3328</v>
      </c>
      <c r="CI46" t="s">
        <v>3329</v>
      </c>
      <c r="CJ46" t="s">
        <v>2498</v>
      </c>
      <c r="CK46" t="s">
        <v>2728</v>
      </c>
      <c r="CL46" t="s">
        <v>3330</v>
      </c>
    </row>
    <row r="47" spans="1:110" x14ac:dyDescent="0.25">
      <c r="A47">
        <v>2</v>
      </c>
      <c r="BF47" t="s">
        <v>4019</v>
      </c>
      <c r="BG47" t="s">
        <v>3332</v>
      </c>
      <c r="CH47" t="s">
        <v>2781</v>
      </c>
      <c r="CI47" t="s">
        <v>3333</v>
      </c>
      <c r="CJ47" t="s">
        <v>3334</v>
      </c>
      <c r="CK47" t="s">
        <v>3019</v>
      </c>
      <c r="CL47" t="s">
        <v>3335</v>
      </c>
    </row>
    <row r="48" spans="1:110" x14ac:dyDescent="0.25">
      <c r="A48">
        <v>3</v>
      </c>
      <c r="BF48" t="s">
        <v>4020</v>
      </c>
      <c r="BG48" t="s">
        <v>3336</v>
      </c>
      <c r="CH48" t="s">
        <v>3337</v>
      </c>
      <c r="CI48" t="s">
        <v>3338</v>
      </c>
      <c r="CJ48" t="s">
        <v>2510</v>
      </c>
      <c r="CK48" t="s">
        <v>3339</v>
      </c>
      <c r="CL48" t="s">
        <v>3202</v>
      </c>
    </row>
    <row r="49" spans="1:110" x14ac:dyDescent="0.25">
      <c r="A49">
        <v>4</v>
      </c>
      <c r="BF49" t="s">
        <v>4021</v>
      </c>
      <c r="BG49" t="s">
        <v>3341</v>
      </c>
      <c r="CH49" t="s">
        <v>3342</v>
      </c>
      <c r="CI49" t="s">
        <v>3343</v>
      </c>
      <c r="CJ49" t="s">
        <v>2737</v>
      </c>
      <c r="CK49" t="s">
        <v>3165</v>
      </c>
      <c r="CL49" t="s">
        <v>3344</v>
      </c>
    </row>
    <row r="50" spans="1:110" x14ac:dyDescent="0.25">
      <c r="A50">
        <v>5</v>
      </c>
      <c r="BF50" t="s">
        <v>4022</v>
      </c>
      <c r="BG50" t="s">
        <v>3345</v>
      </c>
      <c r="CH50" t="s">
        <v>3346</v>
      </c>
      <c r="CI50" t="s">
        <v>3347</v>
      </c>
      <c r="CJ50" t="s">
        <v>2689</v>
      </c>
      <c r="CK50" t="s">
        <v>3313</v>
      </c>
      <c r="CL50" t="s">
        <v>3348</v>
      </c>
    </row>
    <row r="51" spans="1:110" x14ac:dyDescent="0.25">
      <c r="A51" s="9" t="s">
        <v>522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>
        <f>539+525+584+618+558</f>
        <v>2824</v>
      </c>
      <c r="BG51" s="10">
        <v>2678</v>
      </c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>
        <v>2666</v>
      </c>
      <c r="CI51" s="10">
        <v>2470</v>
      </c>
      <c r="CJ51" s="10">
        <v>3106</v>
      </c>
      <c r="CK51" s="10">
        <v>2471</v>
      </c>
      <c r="CL51" s="10">
        <v>2487</v>
      </c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</row>
    <row r="53" spans="1:110" x14ac:dyDescent="0.25">
      <c r="A53" s="5" t="s">
        <v>3349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</row>
    <row r="54" spans="1:110" x14ac:dyDescent="0.25">
      <c r="A54">
        <v>1</v>
      </c>
      <c r="BF54" t="s">
        <v>4023</v>
      </c>
      <c r="BG54" t="s">
        <v>3351</v>
      </c>
      <c r="CH54" t="s">
        <v>3352</v>
      </c>
      <c r="CJ54" t="s">
        <v>3353</v>
      </c>
      <c r="CK54" t="s">
        <v>3071</v>
      </c>
      <c r="CL54" t="s">
        <v>3354</v>
      </c>
    </row>
    <row r="55" spans="1:110" x14ac:dyDescent="0.25">
      <c r="A55">
        <v>2</v>
      </c>
      <c r="BF55" t="s">
        <v>4024</v>
      </c>
      <c r="BG55" t="s">
        <v>3356</v>
      </c>
      <c r="CH55" t="s">
        <v>3292</v>
      </c>
      <c r="CJ55" t="s">
        <v>3357</v>
      </c>
      <c r="CK55" t="s">
        <v>3358</v>
      </c>
      <c r="CL55" t="s">
        <v>3206</v>
      </c>
    </row>
    <row r="56" spans="1:110" x14ac:dyDescent="0.25">
      <c r="A56" s="9" t="s">
        <v>522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>
        <f>513+631</f>
        <v>1144</v>
      </c>
      <c r="BG56" s="10">
        <v>1139</v>
      </c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>
        <v>1175</v>
      </c>
      <c r="CI56" s="10"/>
      <c r="CJ56" s="10">
        <v>1169</v>
      </c>
      <c r="CK56" s="10">
        <v>1034</v>
      </c>
      <c r="CL56" s="10">
        <f>1087</f>
        <v>1087</v>
      </c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</row>
    <row r="57" spans="1:110" x14ac:dyDescent="0.25">
      <c r="A57" s="14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</row>
    <row r="58" spans="1:110" x14ac:dyDescent="0.25">
      <c r="A58" s="5" t="s">
        <v>3359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</row>
    <row r="59" spans="1:110" x14ac:dyDescent="0.25">
      <c r="A59">
        <v>1</v>
      </c>
      <c r="BF59" t="s">
        <v>3360</v>
      </c>
      <c r="BG59" t="s">
        <v>3038</v>
      </c>
      <c r="CH59" t="s">
        <v>3361</v>
      </c>
      <c r="CJ59" t="s">
        <v>3362</v>
      </c>
      <c r="CK59" t="s">
        <v>3363</v>
      </c>
      <c r="CL59" t="s">
        <v>3364</v>
      </c>
    </row>
    <row r="60" spans="1:110" x14ac:dyDescent="0.25">
      <c r="A60" s="9" t="s">
        <v>522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>
        <v>607</v>
      </c>
      <c r="BG60" s="10">
        <v>611</v>
      </c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>
        <v>913</v>
      </c>
      <c r="CI60" s="10"/>
      <c r="CJ60" s="10">
        <v>655</v>
      </c>
      <c r="CK60" s="10">
        <v>564</v>
      </c>
      <c r="CL60" s="10">
        <v>559</v>
      </c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</row>
    <row r="61" spans="1:110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</row>
    <row r="62" spans="1:110" x14ac:dyDescent="0.25">
      <c r="A62" s="14" t="s">
        <v>3365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</row>
    <row r="63" spans="1:110" x14ac:dyDescent="0.25">
      <c r="A63">
        <v>1</v>
      </c>
      <c r="BF63" t="s">
        <v>3366</v>
      </c>
      <c r="BG63" t="s">
        <v>3345</v>
      </c>
      <c r="CH63" t="s">
        <v>3288</v>
      </c>
      <c r="CJ63" t="s">
        <v>3362</v>
      </c>
      <c r="CK63" t="s">
        <v>1432</v>
      </c>
      <c r="CL63" t="s">
        <v>3163</v>
      </c>
    </row>
    <row r="64" spans="1:110" x14ac:dyDescent="0.25">
      <c r="A64" s="9" t="s">
        <v>522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>
        <f>620+515+592</f>
        <v>1727</v>
      </c>
      <c r="BG64" s="10">
        <v>1678</v>
      </c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>
        <v>1807</v>
      </c>
      <c r="CI64" s="10"/>
      <c r="CJ64" s="10">
        <f>636+767+655</f>
        <v>2058</v>
      </c>
      <c r="CK64" s="10">
        <v>1515</v>
      </c>
      <c r="CL64" s="10">
        <f>527+502+553</f>
        <v>1582</v>
      </c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</row>
    <row r="65" spans="1:110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</row>
    <row r="66" spans="1:110" x14ac:dyDescent="0.25">
      <c r="A66" s="16" t="s">
        <v>3367</v>
      </c>
      <c r="B66" s="16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 t="s">
        <v>3368</v>
      </c>
      <c r="CI66" s="17" t="s">
        <v>3369</v>
      </c>
      <c r="CJ66" s="17"/>
      <c r="CK66" s="17" t="s">
        <v>3370</v>
      </c>
      <c r="CL66" s="17" t="s">
        <v>3371</v>
      </c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</row>
    <row r="67" spans="1:110" x14ac:dyDescent="0.25">
      <c r="A67" s="20">
        <v>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 t="s">
        <v>2966</v>
      </c>
      <c r="CI67" s="20" t="s">
        <v>3312</v>
      </c>
      <c r="CJ67" s="20"/>
      <c r="CK67" s="20" t="s">
        <v>3372</v>
      </c>
      <c r="CL67" s="20" t="s">
        <v>3016</v>
      </c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</row>
    <row r="68" spans="1:110" x14ac:dyDescent="0.25">
      <c r="A68" s="20">
        <v>2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 t="s">
        <v>3373</v>
      </c>
      <c r="CI68" s="20" t="s">
        <v>3374</v>
      </c>
      <c r="CJ68" s="20"/>
      <c r="CK68" s="20" t="s">
        <v>3375</v>
      </c>
      <c r="CL68" s="20" t="s">
        <v>3376</v>
      </c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</row>
    <row r="69" spans="1:110" x14ac:dyDescent="0.25">
      <c r="A69" s="20">
        <v>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 t="s">
        <v>3377</v>
      </c>
      <c r="CI69" s="20" t="s">
        <v>3378</v>
      </c>
      <c r="CJ69" s="20"/>
      <c r="CK69" s="20" t="s">
        <v>3330</v>
      </c>
      <c r="CL69" s="20" t="s">
        <v>2968</v>
      </c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</row>
    <row r="70" spans="1:110" x14ac:dyDescent="0.25">
      <c r="A70" s="20">
        <v>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 t="s">
        <v>3068</v>
      </c>
      <c r="CI70" s="20" t="s">
        <v>3379</v>
      </c>
      <c r="CJ70" s="20"/>
      <c r="CK70" s="20" t="s">
        <v>3380</v>
      </c>
      <c r="CL70" s="20" t="s">
        <v>3118</v>
      </c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</row>
    <row r="71" spans="1:110" x14ac:dyDescent="0.25">
      <c r="A71" s="20">
        <v>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 t="s">
        <v>3161</v>
      </c>
      <c r="CI71" s="20" t="s">
        <v>3381</v>
      </c>
      <c r="CJ71" s="20"/>
      <c r="CK71" s="20" t="s">
        <v>3382</v>
      </c>
      <c r="CL71" s="20" t="s">
        <v>1457</v>
      </c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</row>
    <row r="72" spans="1:110" x14ac:dyDescent="0.25">
      <c r="A72" s="21" t="s">
        <v>522</v>
      </c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>
        <v>3768</v>
      </c>
      <c r="CI72" s="22">
        <v>3623</v>
      </c>
      <c r="CJ72" s="22"/>
      <c r="CK72" s="22">
        <f>2413+969</f>
        <v>3382</v>
      </c>
      <c r="CL72" s="22">
        <f>2161+1359</f>
        <v>3520</v>
      </c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</row>
    <row r="73" spans="1:110" x14ac:dyDescent="0.25">
      <c r="A73" s="23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</row>
    <row r="74" spans="1:110" x14ac:dyDescent="0.25">
      <c r="A74" s="16" t="s">
        <v>3383</v>
      </c>
      <c r="B74" s="16"/>
      <c r="C74" s="16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</row>
    <row r="75" spans="1:110" x14ac:dyDescent="0.25">
      <c r="A75" s="20">
        <v>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 t="s">
        <v>3361</v>
      </c>
      <c r="CI75" s="20"/>
      <c r="CJ75" s="20"/>
      <c r="CK75" s="20" t="s">
        <v>3384</v>
      </c>
      <c r="CL75" s="20" t="s">
        <v>3354</v>
      </c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</row>
    <row r="76" spans="1:110" x14ac:dyDescent="0.25">
      <c r="A76" s="20">
        <v>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 t="s">
        <v>3242</v>
      </c>
      <c r="CI76" s="20"/>
      <c r="CJ76" s="20"/>
      <c r="CK76" s="20" t="s">
        <v>3385</v>
      </c>
      <c r="CL76" s="20" t="s">
        <v>3206</v>
      </c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</row>
    <row r="77" spans="1:110" x14ac:dyDescent="0.25">
      <c r="A77" s="21" t="s">
        <v>522</v>
      </c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>
        <v>1548</v>
      </c>
      <c r="CI77" s="22"/>
      <c r="CJ77" s="22"/>
      <c r="CK77" s="22">
        <f>1014+465</f>
        <v>1479</v>
      </c>
      <c r="CL77" s="22">
        <f>1087+354</f>
        <v>1441</v>
      </c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</row>
    <row r="78" spans="1:110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</row>
    <row r="79" spans="1:110" x14ac:dyDescent="0.25">
      <c r="A79" s="16" t="s">
        <v>3386</v>
      </c>
      <c r="B79" s="16"/>
      <c r="C79" s="1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</row>
    <row r="80" spans="1:110" x14ac:dyDescent="0.25">
      <c r="A80" s="20">
        <v>1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 t="s">
        <v>3361</v>
      </c>
      <c r="CI80" s="20"/>
      <c r="CJ80" s="20"/>
      <c r="CK80" s="20" t="s">
        <v>3387</v>
      </c>
      <c r="CL80" s="20" t="s">
        <v>3344</v>
      </c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</row>
    <row r="81" spans="1:110" x14ac:dyDescent="0.25">
      <c r="A81" s="21" t="s">
        <v>522</v>
      </c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>
        <v>913</v>
      </c>
      <c r="CI81" s="22"/>
      <c r="CJ81" s="22"/>
      <c r="CK81" s="22">
        <f>429+339</f>
        <v>768</v>
      </c>
      <c r="CL81" s="22">
        <f>469+309</f>
        <v>778</v>
      </c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</row>
    <row r="82" spans="1:110" x14ac:dyDescent="0.25">
      <c r="A82" s="25"/>
      <c r="B82" s="25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</row>
    <row r="83" spans="1:110" x14ac:dyDescent="0.25">
      <c r="A83" s="23" t="s">
        <v>3388</v>
      </c>
      <c r="B83" s="23"/>
      <c r="C83" s="23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</row>
    <row r="84" spans="1:110" x14ac:dyDescent="0.25">
      <c r="A84" s="20">
        <v>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 t="s">
        <v>3361</v>
      </c>
      <c r="CI84" s="20"/>
      <c r="CJ84" s="20"/>
      <c r="CK84" s="20" t="s">
        <v>3387</v>
      </c>
      <c r="CL84" s="20" t="s">
        <v>3344</v>
      </c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</row>
    <row r="85" spans="1:110" x14ac:dyDescent="0.25">
      <c r="A85" s="21" t="s">
        <v>522</v>
      </c>
      <c r="B85" s="29"/>
      <c r="C85" s="29"/>
      <c r="D85" s="29"/>
      <c r="E85" s="29"/>
      <c r="F85" s="29"/>
      <c r="G85" s="29"/>
      <c r="H85" s="29"/>
      <c r="I85" s="22"/>
      <c r="J85" s="22"/>
      <c r="K85" s="22"/>
      <c r="L85" s="22"/>
      <c r="M85" s="29"/>
      <c r="N85" s="29"/>
      <c r="O85" s="29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>
        <v>2449</v>
      </c>
      <c r="CI85" s="22"/>
      <c r="CJ85" s="22"/>
      <c r="CK85" s="22">
        <f>429+373+428+1017</f>
        <v>2247</v>
      </c>
      <c r="CL85" s="22">
        <f>469+474+498+927</f>
        <v>2368</v>
      </c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</row>
    <row r="86" spans="1:110" x14ac:dyDescent="0.25">
      <c r="A86" s="37"/>
      <c r="B86" s="37"/>
      <c r="C86" s="37"/>
      <c r="D86" s="37"/>
      <c r="E86" s="37"/>
      <c r="F86" s="37"/>
      <c r="G86" s="37"/>
      <c r="H86" s="37"/>
      <c r="I86" s="26"/>
      <c r="J86" s="26"/>
      <c r="K86" s="26"/>
      <c r="L86" s="26"/>
      <c r="M86" s="37"/>
      <c r="N86" s="37"/>
      <c r="O86" s="37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</row>
    <row r="87" spans="1:110" x14ac:dyDescent="0.25">
      <c r="A87" s="14" t="s">
        <v>3389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8" t="s">
        <v>3390</v>
      </c>
      <c r="CI87" s="30"/>
      <c r="CJ87" s="38" t="s">
        <v>3370</v>
      </c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</row>
    <row r="88" spans="1:110" x14ac:dyDescent="0.25">
      <c r="A88">
        <v>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t="s">
        <v>3071</v>
      </c>
      <c r="CI88" s="30"/>
      <c r="CJ88" t="s">
        <v>3330</v>
      </c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</row>
    <row r="89" spans="1:110" x14ac:dyDescent="0.25">
      <c r="A89">
        <v>2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t="s">
        <v>3391</v>
      </c>
      <c r="CI89" s="30"/>
      <c r="CJ89" t="s">
        <v>3392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</row>
    <row r="90" spans="1:110" x14ac:dyDescent="0.25">
      <c r="A90">
        <v>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t="s">
        <v>3393</v>
      </c>
      <c r="CI90" s="30"/>
      <c r="CJ90" t="s">
        <v>3375</v>
      </c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</row>
    <row r="91" spans="1:110" x14ac:dyDescent="0.25">
      <c r="A91">
        <v>4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t="s">
        <v>3164</v>
      </c>
      <c r="CI91" s="30"/>
      <c r="CJ91" t="s">
        <v>3394</v>
      </c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</row>
    <row r="92" spans="1:110" x14ac:dyDescent="0.25">
      <c r="A92">
        <v>5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t="s">
        <v>3395</v>
      </c>
      <c r="CI92" s="30"/>
      <c r="CJ92" t="s">
        <v>3380</v>
      </c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</row>
    <row r="93" spans="1:110" x14ac:dyDescent="0.25">
      <c r="A93" s="9" t="s">
        <v>522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>
        <v>2233</v>
      </c>
      <c r="CI93" s="10"/>
      <c r="CJ93" s="10">
        <v>2465</v>
      </c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</row>
    <row r="94" spans="1:110" x14ac:dyDescent="0.25">
      <c r="A94" s="31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</row>
    <row r="95" spans="1:110" x14ac:dyDescent="0.25">
      <c r="A95" s="14" t="s">
        <v>3396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</row>
    <row r="96" spans="1:110" x14ac:dyDescent="0.25">
      <c r="A96">
        <v>1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t="s">
        <v>3068</v>
      </c>
      <c r="CI96" s="30"/>
      <c r="CJ96" t="s">
        <v>3397</v>
      </c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</row>
    <row r="97" spans="1:110" x14ac:dyDescent="0.25">
      <c r="A97">
        <v>2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t="s">
        <v>3373</v>
      </c>
      <c r="CI97" s="30"/>
      <c r="CJ97" t="s">
        <v>3362</v>
      </c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</row>
    <row r="98" spans="1:110" x14ac:dyDescent="0.25">
      <c r="A98" s="9" t="s">
        <v>522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>
        <v>1497</v>
      </c>
      <c r="CI98" s="10"/>
      <c r="CJ98" s="10">
        <v>1232</v>
      </c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</row>
    <row r="99" spans="1:110" x14ac:dyDescent="0.2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</row>
    <row r="100" spans="1:110" x14ac:dyDescent="0.25">
      <c r="A100" s="14" t="s">
        <v>3398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</row>
    <row r="101" spans="1:110" x14ac:dyDescent="0.25">
      <c r="A101">
        <v>1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t="s">
        <v>3399</v>
      </c>
      <c r="CI101" s="30"/>
      <c r="CJ101" t="s">
        <v>3400</v>
      </c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</row>
    <row r="102" spans="1:110" x14ac:dyDescent="0.25">
      <c r="A102" s="9" t="s">
        <v>522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>
        <v>857</v>
      </c>
      <c r="CI102" s="10"/>
      <c r="CJ102" s="10">
        <v>588</v>
      </c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</row>
    <row r="103" spans="1:110" x14ac:dyDescent="0.2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</row>
    <row r="104" spans="1:110" x14ac:dyDescent="0.25">
      <c r="A104" s="14" t="s">
        <v>3401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</row>
    <row r="105" spans="1:110" x14ac:dyDescent="0.25">
      <c r="A105">
        <v>1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t="s">
        <v>2781</v>
      </c>
      <c r="CI105" s="30"/>
      <c r="CJ105" t="s">
        <v>3400</v>
      </c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</row>
    <row r="106" spans="1:110" x14ac:dyDescent="0.25">
      <c r="A106" s="14" t="s">
        <v>522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>
        <v>1448</v>
      </c>
      <c r="CI106" s="30"/>
      <c r="CJ106" s="30">
        <f>582+558+588</f>
        <v>1728</v>
      </c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</row>
    <row r="107" spans="1:110" s="13" customFormat="1" x14ac:dyDescent="0.25">
      <c r="A107" s="3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54"/>
      <c r="CI107" s="35"/>
      <c r="CJ107" s="54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</row>
    <row r="108" spans="1:110" x14ac:dyDescent="0.25">
      <c r="A108" s="16" t="s">
        <v>3402</v>
      </c>
      <c r="B108" s="16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 t="s">
        <v>3403</v>
      </c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</row>
    <row r="109" spans="1:110" x14ac:dyDescent="0.25">
      <c r="A109" s="20">
        <v>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 t="s">
        <v>3404</v>
      </c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</row>
    <row r="110" spans="1:110" x14ac:dyDescent="0.25">
      <c r="A110" s="20">
        <v>2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 t="s">
        <v>3405</v>
      </c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</row>
    <row r="111" spans="1:110" x14ac:dyDescent="0.25">
      <c r="A111" s="20">
        <v>3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 t="s">
        <v>3406</v>
      </c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</row>
    <row r="112" spans="1:110" x14ac:dyDescent="0.25">
      <c r="A112" s="20">
        <v>4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 t="s">
        <v>3407</v>
      </c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</row>
    <row r="113" spans="1:110" x14ac:dyDescent="0.25">
      <c r="A113" s="20">
        <v>5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 t="s">
        <v>3099</v>
      </c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</row>
    <row r="114" spans="1:110" x14ac:dyDescent="0.25">
      <c r="A114" s="21" t="s">
        <v>522</v>
      </c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>
        <v>3680</v>
      </c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</row>
    <row r="115" spans="1:110" x14ac:dyDescent="0.25">
      <c r="A115" s="23"/>
      <c r="B115" s="23"/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</row>
    <row r="116" spans="1:110" x14ac:dyDescent="0.25">
      <c r="A116" s="16" t="s">
        <v>3408</v>
      </c>
      <c r="B116" s="16"/>
      <c r="C116" s="1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</row>
    <row r="117" spans="1:110" x14ac:dyDescent="0.25">
      <c r="A117" s="20">
        <v>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 t="s">
        <v>3068</v>
      </c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</row>
    <row r="118" spans="1:110" x14ac:dyDescent="0.25">
      <c r="A118" s="20">
        <v>2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 t="s">
        <v>3373</v>
      </c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</row>
    <row r="119" spans="1:110" x14ac:dyDescent="0.25">
      <c r="A119" s="21" t="s">
        <v>522</v>
      </c>
      <c r="B119" s="21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>
        <v>1497</v>
      </c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</row>
    <row r="120" spans="1:110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</row>
    <row r="121" spans="1:110" x14ac:dyDescent="0.25">
      <c r="A121" s="16" t="s">
        <v>3409</v>
      </c>
      <c r="B121" s="16"/>
      <c r="C121" s="16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</row>
    <row r="122" spans="1:110" x14ac:dyDescent="0.25">
      <c r="A122" s="20">
        <v>1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 t="s">
        <v>3399</v>
      </c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</row>
    <row r="123" spans="1:110" x14ac:dyDescent="0.25">
      <c r="A123" s="21" t="s">
        <v>522</v>
      </c>
      <c r="B123" s="21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>
        <v>857</v>
      </c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</row>
    <row r="124" spans="1:110" x14ac:dyDescent="0.25">
      <c r="A124" s="25"/>
      <c r="B124" s="25"/>
      <c r="C124" s="2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</row>
    <row r="125" spans="1:110" x14ac:dyDescent="0.25">
      <c r="A125" s="23" t="s">
        <v>3410</v>
      </c>
      <c r="B125" s="23"/>
      <c r="C125" s="23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</row>
    <row r="126" spans="1:110" x14ac:dyDescent="0.25">
      <c r="A126" s="20">
        <v>1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 t="s">
        <v>3411</v>
      </c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</row>
    <row r="127" spans="1:110" x14ac:dyDescent="0.25">
      <c r="A127" s="21" t="s">
        <v>522</v>
      </c>
      <c r="B127" s="29"/>
      <c r="C127" s="29"/>
      <c r="D127" s="29"/>
      <c r="E127" s="29"/>
      <c r="F127" s="29"/>
      <c r="G127" s="29"/>
      <c r="H127" s="29"/>
      <c r="I127" s="22"/>
      <c r="J127" s="22"/>
      <c r="K127" s="22"/>
      <c r="L127" s="22"/>
      <c r="M127" s="29"/>
      <c r="N127" s="29"/>
      <c r="O127" s="29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>
        <v>2336</v>
      </c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</row>
    <row r="128" spans="1:110" x14ac:dyDescent="0.25">
      <c r="A128" s="37"/>
      <c r="B128" s="37"/>
      <c r="C128" s="37"/>
      <c r="D128" s="37"/>
      <c r="E128" s="37"/>
      <c r="F128" s="37"/>
      <c r="G128" s="37"/>
      <c r="H128" s="37"/>
      <c r="I128" s="26"/>
      <c r="J128" s="26"/>
      <c r="K128" s="26"/>
      <c r="L128" s="26"/>
      <c r="M128" s="37"/>
      <c r="N128" s="37"/>
      <c r="O128" s="37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</row>
    <row r="129" spans="1:110" x14ac:dyDescent="0.25">
      <c r="A129" s="14" t="s">
        <v>3412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I129" s="30"/>
      <c r="CJ129" s="38" t="s">
        <v>3413</v>
      </c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</row>
    <row r="130" spans="1:110" x14ac:dyDescent="0.25">
      <c r="A130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I130" s="30"/>
      <c r="CJ130" t="s">
        <v>2959</v>
      </c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</row>
    <row r="131" spans="1:110" x14ac:dyDescent="0.25">
      <c r="A131">
        <v>2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I131" s="30"/>
      <c r="CJ131" t="s">
        <v>3107</v>
      </c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</row>
    <row r="132" spans="1:110" x14ac:dyDescent="0.25">
      <c r="A132">
        <v>3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I132" s="30"/>
      <c r="CJ132" t="s">
        <v>3414</v>
      </c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</row>
    <row r="133" spans="1:110" x14ac:dyDescent="0.25">
      <c r="A133">
        <v>4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I133" s="30"/>
      <c r="CJ133" t="s">
        <v>3415</v>
      </c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</row>
    <row r="134" spans="1:110" x14ac:dyDescent="0.25">
      <c r="A134">
        <v>5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I134" s="30"/>
      <c r="CJ134" t="s">
        <v>3313</v>
      </c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</row>
    <row r="135" spans="1:110" x14ac:dyDescent="0.25">
      <c r="A135" s="14" t="s">
        <v>522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>
        <v>1995</v>
      </c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</row>
    <row r="136" spans="1:110" s="13" customFormat="1" x14ac:dyDescent="0.25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</row>
    <row r="137" spans="1:110" x14ac:dyDescent="0.25">
      <c r="A137" s="14" t="s">
        <v>3416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</row>
    <row r="138" spans="1:110" x14ac:dyDescent="0.25">
      <c r="A138">
        <v>1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I138" s="30"/>
      <c r="CJ138" t="s">
        <v>3417</v>
      </c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</row>
    <row r="139" spans="1:110" x14ac:dyDescent="0.25">
      <c r="A139">
        <v>2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t="s">
        <v>3418</v>
      </c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</row>
    <row r="140" spans="1:110" s="31" customFormat="1" x14ac:dyDescent="0.25">
      <c r="A140" s="9" t="s">
        <v>522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>
        <v>938</v>
      </c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</row>
    <row r="141" spans="1:110" s="13" customFormat="1" x14ac:dyDescent="0.25">
      <c r="A141" s="3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</row>
    <row r="142" spans="1:110" x14ac:dyDescent="0.25">
      <c r="A142" s="14" t="s">
        <v>3419</v>
      </c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</row>
    <row r="143" spans="1:110" x14ac:dyDescent="0.25">
      <c r="A143">
        <v>1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I143" s="30"/>
      <c r="CJ143" t="s">
        <v>3420</v>
      </c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</row>
    <row r="144" spans="1:110" x14ac:dyDescent="0.25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>
        <v>495</v>
      </c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</row>
    <row r="145" spans="1:110" x14ac:dyDescent="0.25">
      <c r="A145" s="9" t="s">
        <v>522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</row>
    <row r="146" spans="1:110" x14ac:dyDescent="0.25">
      <c r="A146" s="14" t="s">
        <v>3421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</row>
    <row r="147" spans="1:110" x14ac:dyDescent="0.25">
      <c r="A147">
        <v>1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I147" s="30"/>
      <c r="CJ147" t="s">
        <v>3394</v>
      </c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</row>
    <row r="148" spans="1:110" x14ac:dyDescent="0.25">
      <c r="A148" s="14" t="s">
        <v>522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>
        <f>513+431+417</f>
        <v>1361</v>
      </c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</row>
    <row r="149" spans="1:110" s="13" customFormat="1" x14ac:dyDescent="0.25">
      <c r="A149" s="3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54"/>
      <c r="CI149" s="35"/>
      <c r="CJ149" s="54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</row>
    <row r="150" spans="1:110" x14ac:dyDescent="0.25">
      <c r="A150" s="5" t="s">
        <v>3422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6" t="s">
        <v>1183</v>
      </c>
      <c r="CB150" s="6" t="s">
        <v>3423</v>
      </c>
      <c r="CC150" s="6" t="s">
        <v>1183</v>
      </c>
      <c r="CD150" s="6" t="s">
        <v>3424</v>
      </c>
      <c r="CE150" s="6" t="s">
        <v>3425</v>
      </c>
      <c r="CF150" s="5"/>
      <c r="CG150" s="6" t="s">
        <v>2425</v>
      </c>
      <c r="CH150" s="6" t="s">
        <v>3426</v>
      </c>
      <c r="CI150" s="5" t="s">
        <v>3427</v>
      </c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</row>
    <row r="151" spans="1:110" x14ac:dyDescent="0.25">
      <c r="A151">
        <v>1</v>
      </c>
      <c r="CA151" t="s">
        <v>4025</v>
      </c>
      <c r="CB151" t="s">
        <v>4026</v>
      </c>
      <c r="CC151" t="s">
        <v>2730</v>
      </c>
      <c r="CD151" t="s">
        <v>3428</v>
      </c>
      <c r="CE151" t="s">
        <v>4027</v>
      </c>
      <c r="CG151" t="s">
        <v>2852</v>
      </c>
      <c r="CH151" t="s">
        <v>2730</v>
      </c>
      <c r="CI151" t="s">
        <v>3430</v>
      </c>
    </row>
    <row r="152" spans="1:110" x14ac:dyDescent="0.25">
      <c r="A152">
        <v>2</v>
      </c>
      <c r="CA152" t="s">
        <v>4028</v>
      </c>
      <c r="CB152" t="s">
        <v>4029</v>
      </c>
      <c r="CC152" t="s">
        <v>2515</v>
      </c>
      <c r="CD152" t="s">
        <v>3357</v>
      </c>
      <c r="CE152" t="s">
        <v>4030</v>
      </c>
      <c r="CG152" t="s">
        <v>2965</v>
      </c>
      <c r="CH152" t="s">
        <v>2497</v>
      </c>
      <c r="CI152" t="s">
        <v>2504</v>
      </c>
    </row>
    <row r="153" spans="1:110" x14ac:dyDescent="0.25">
      <c r="A153">
        <v>3</v>
      </c>
      <c r="CA153" t="s">
        <v>4031</v>
      </c>
      <c r="CB153" t="s">
        <v>4032</v>
      </c>
      <c r="CC153" t="s">
        <v>2497</v>
      </c>
      <c r="CD153" t="s">
        <v>3431</v>
      </c>
      <c r="CE153" t="s">
        <v>4033</v>
      </c>
      <c r="CG153" t="s">
        <v>2504</v>
      </c>
      <c r="CH153" t="s">
        <v>2515</v>
      </c>
      <c r="CI153" t="s">
        <v>2852</v>
      </c>
    </row>
    <row r="154" spans="1:110" x14ac:dyDescent="0.25">
      <c r="A154" s="9" t="s">
        <v>522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10">
        <f>617+612+640</f>
        <v>1869</v>
      </c>
      <c r="CB154" s="10">
        <f>716+580+648</f>
        <v>1944</v>
      </c>
      <c r="CC154" s="10">
        <v>1929</v>
      </c>
      <c r="CD154" s="10">
        <v>1813</v>
      </c>
      <c r="CE154" s="10">
        <f>710+659+790</f>
        <v>2159</v>
      </c>
      <c r="CF154" s="31"/>
      <c r="CG154" s="10">
        <v>1857</v>
      </c>
      <c r="CH154" s="10">
        <v>2283</v>
      </c>
      <c r="CI154" s="10">
        <v>1664</v>
      </c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</row>
    <row r="155" spans="1:110" x14ac:dyDescent="0.25">
      <c r="A155" s="14"/>
      <c r="CA155" s="30"/>
      <c r="CB155" s="30"/>
      <c r="CC155" s="30"/>
      <c r="CD155" s="30"/>
      <c r="CE155" s="30"/>
      <c r="CG155" s="30"/>
    </row>
    <row r="156" spans="1:110" x14ac:dyDescent="0.25">
      <c r="A156" s="50" t="s">
        <v>3432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49" t="s">
        <v>3433</v>
      </c>
      <c r="CB156" s="49"/>
      <c r="CC156" s="49" t="s">
        <v>3434</v>
      </c>
      <c r="CD156" s="49" t="s">
        <v>3435</v>
      </c>
      <c r="CE156" s="49" t="s">
        <v>3425</v>
      </c>
      <c r="CF156" s="50"/>
      <c r="CG156" s="49" t="s">
        <v>3436</v>
      </c>
      <c r="CH156" s="49" t="s">
        <v>3426</v>
      </c>
      <c r="CI156" s="50" t="s">
        <v>3437</v>
      </c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</row>
    <row r="157" spans="1:110" x14ac:dyDescent="0.25">
      <c r="A157" s="40">
        <v>1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 t="s">
        <v>4034</v>
      </c>
      <c r="CB157" s="40"/>
      <c r="CC157" s="40" t="s">
        <v>1432</v>
      </c>
      <c r="CD157" s="40" t="s">
        <v>3439</v>
      </c>
      <c r="CE157" s="40" t="s">
        <v>4027</v>
      </c>
      <c r="CF157" s="40"/>
      <c r="CG157" s="40" t="s">
        <v>4035</v>
      </c>
      <c r="CH157" s="40" t="s">
        <v>2730</v>
      </c>
      <c r="CI157" s="40" t="s">
        <v>3441</v>
      </c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</row>
    <row r="158" spans="1:110" x14ac:dyDescent="0.25">
      <c r="A158" s="40">
        <v>2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 t="s">
        <v>4036</v>
      </c>
      <c r="CB158" s="40"/>
      <c r="CC158" s="40" t="s">
        <v>3443</v>
      </c>
      <c r="CD158" s="40" t="s">
        <v>3444</v>
      </c>
      <c r="CE158" s="40" t="s">
        <v>4030</v>
      </c>
      <c r="CF158" s="40"/>
      <c r="CG158" s="40" t="s">
        <v>3445</v>
      </c>
      <c r="CH158" s="40" t="s">
        <v>2497</v>
      </c>
      <c r="CI158" s="40" t="s">
        <v>3446</v>
      </c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</row>
    <row r="159" spans="1:110" x14ac:dyDescent="0.25">
      <c r="A159" s="40">
        <v>3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 t="s">
        <v>4037</v>
      </c>
      <c r="CB159" s="40"/>
      <c r="CC159" s="40" t="s">
        <v>3448</v>
      </c>
      <c r="CD159" s="40" t="s">
        <v>3449</v>
      </c>
      <c r="CE159" s="40" t="s">
        <v>4033</v>
      </c>
      <c r="CF159" s="40"/>
      <c r="CG159" s="40" t="s">
        <v>3450</v>
      </c>
      <c r="CH159" s="40" t="s">
        <v>2515</v>
      </c>
      <c r="CI159" s="40" t="s">
        <v>2582</v>
      </c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</row>
    <row r="160" spans="1:110" x14ac:dyDescent="0.25">
      <c r="A160" s="43" t="s">
        <v>522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5">
        <f>439+447+561+449</f>
        <v>1896</v>
      </c>
      <c r="CB160" s="45"/>
      <c r="CC160" s="45">
        <v>2068</v>
      </c>
      <c r="CD160" s="45">
        <f>1559+633</f>
        <v>2192</v>
      </c>
      <c r="CE160" s="45">
        <f>710+659+790+78</f>
        <v>2237</v>
      </c>
      <c r="CF160" s="44"/>
      <c r="CG160" s="45">
        <f>1592+645</f>
        <v>2237</v>
      </c>
      <c r="CH160" s="45">
        <v>2283</v>
      </c>
      <c r="CI160" s="45">
        <v>2097</v>
      </c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</row>
    <row r="161" spans="1:110" x14ac:dyDescent="0.25">
      <c r="A161" s="3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1"/>
      <c r="CB161" s="41"/>
      <c r="CC161" s="41"/>
      <c r="CD161" s="41"/>
      <c r="CE161" s="41"/>
      <c r="CF161" s="40"/>
      <c r="CG161" s="41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</row>
    <row r="162" spans="1:110" x14ac:dyDescent="0.25">
      <c r="A162" s="5" t="s">
        <v>3451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6"/>
      <c r="CB162" s="6"/>
      <c r="CC162" s="6"/>
      <c r="CD162" s="6"/>
      <c r="CE162" s="6"/>
      <c r="CF162" s="5"/>
      <c r="CG162" s="6"/>
      <c r="CH162" s="6" t="s">
        <v>3452</v>
      </c>
      <c r="CI162" s="5" t="s">
        <v>3453</v>
      </c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</row>
    <row r="163" spans="1:110" x14ac:dyDescent="0.25">
      <c r="A163">
        <v>1</v>
      </c>
      <c r="CH163" t="s">
        <v>3454</v>
      </c>
      <c r="CI163" t="s">
        <v>3455</v>
      </c>
    </row>
    <row r="164" spans="1:110" x14ac:dyDescent="0.25">
      <c r="A164">
        <v>2</v>
      </c>
      <c r="CH164" t="s">
        <v>3456</v>
      </c>
      <c r="CI164" t="s">
        <v>3457</v>
      </c>
    </row>
    <row r="165" spans="1:110" x14ac:dyDescent="0.25">
      <c r="A165">
        <v>3</v>
      </c>
      <c r="CH165" t="s">
        <v>3458</v>
      </c>
      <c r="CI165" t="s">
        <v>3459</v>
      </c>
    </row>
    <row r="166" spans="1:110" x14ac:dyDescent="0.25">
      <c r="A166" s="9" t="s">
        <v>522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10"/>
      <c r="CB166" s="10"/>
      <c r="CC166" s="10"/>
      <c r="CD166" s="10"/>
      <c r="CE166" s="10"/>
      <c r="CF166" s="31"/>
      <c r="CG166" s="10"/>
      <c r="CH166" s="10">
        <v>1590</v>
      </c>
      <c r="CI166" s="10">
        <v>1456</v>
      </c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</row>
    <row r="167" spans="1:110" x14ac:dyDescent="0.25">
      <c r="A167" s="3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35"/>
      <c r="CB167" s="35"/>
      <c r="CC167" s="35"/>
      <c r="CD167" s="35"/>
      <c r="CE167" s="35"/>
      <c r="CF167" s="13"/>
      <c r="CG167" s="35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</row>
    <row r="168" spans="1:110" x14ac:dyDescent="0.25">
      <c r="A168" s="39" t="s">
        <v>3460</v>
      </c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1"/>
      <c r="CB168" s="41"/>
      <c r="CC168" s="41"/>
      <c r="CD168" s="41"/>
      <c r="CE168" s="41"/>
      <c r="CF168" s="40"/>
      <c r="CG168" s="41"/>
      <c r="CH168" s="49" t="s">
        <v>3461</v>
      </c>
      <c r="CI168" s="49" t="s">
        <v>3462</v>
      </c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</row>
    <row r="169" spans="1:110" x14ac:dyDescent="0.25">
      <c r="A169" s="40">
        <v>1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1"/>
      <c r="CB169" s="41"/>
      <c r="CC169" s="41"/>
      <c r="CD169" s="41"/>
      <c r="CE169" s="41"/>
      <c r="CF169" s="40"/>
      <c r="CG169" s="41"/>
      <c r="CH169" s="40" t="s">
        <v>3071</v>
      </c>
      <c r="CI169" s="40" t="s">
        <v>3164</v>
      </c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</row>
    <row r="170" spans="1:110" x14ac:dyDescent="0.25">
      <c r="A170" s="40">
        <v>2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1"/>
      <c r="CB170" s="41"/>
      <c r="CC170" s="41"/>
      <c r="CD170" s="41"/>
      <c r="CE170" s="41"/>
      <c r="CF170" s="40"/>
      <c r="CG170" s="41"/>
      <c r="CH170" s="40" t="s">
        <v>3463</v>
      </c>
      <c r="CI170" s="40" t="s">
        <v>3464</v>
      </c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</row>
    <row r="171" spans="1:110" x14ac:dyDescent="0.25">
      <c r="A171" s="40">
        <v>3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1"/>
      <c r="CB171" s="41"/>
      <c r="CC171" s="41"/>
      <c r="CD171" s="41"/>
      <c r="CE171" s="41"/>
      <c r="CF171" s="40"/>
      <c r="CG171" s="41"/>
      <c r="CH171" s="40" t="s">
        <v>1457</v>
      </c>
      <c r="CI171" s="40" t="s">
        <v>3071</v>
      </c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</row>
    <row r="172" spans="1:110" x14ac:dyDescent="0.25">
      <c r="A172" s="43" t="s">
        <v>522</v>
      </c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5"/>
      <c r="CB172" s="45"/>
      <c r="CC172" s="45"/>
      <c r="CD172" s="45"/>
      <c r="CE172" s="45"/>
      <c r="CF172" s="44"/>
      <c r="CG172" s="45"/>
      <c r="CH172" s="45">
        <v>2223</v>
      </c>
      <c r="CI172" s="45">
        <v>2196</v>
      </c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</row>
    <row r="173" spans="1:110" x14ac:dyDescent="0.25">
      <c r="A173" s="3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1"/>
      <c r="CB173" s="41"/>
      <c r="CC173" s="41"/>
      <c r="CD173" s="41"/>
      <c r="CE173" s="41"/>
      <c r="CF173" s="40"/>
      <c r="CG173" s="41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</row>
    <row r="174" spans="1:110" x14ac:dyDescent="0.25">
      <c r="A174" s="5" t="s">
        <v>3465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6"/>
      <c r="CB174" s="6"/>
      <c r="CC174" s="6"/>
      <c r="CD174" s="6"/>
      <c r="CE174" s="6"/>
      <c r="CF174" s="5"/>
      <c r="CG174" s="6"/>
      <c r="CH174" s="6" t="s">
        <v>3462</v>
      </c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</row>
    <row r="175" spans="1:110" x14ac:dyDescent="0.25">
      <c r="A175">
        <v>1</v>
      </c>
      <c r="CH175" t="s">
        <v>3164</v>
      </c>
    </row>
    <row r="176" spans="1:110" x14ac:dyDescent="0.25">
      <c r="A176">
        <v>2</v>
      </c>
      <c r="CH176" t="s">
        <v>3071</v>
      </c>
    </row>
    <row r="177" spans="1:110" x14ac:dyDescent="0.25">
      <c r="A177">
        <v>3</v>
      </c>
      <c r="CH177" t="s">
        <v>3463</v>
      </c>
    </row>
    <row r="178" spans="1:110" x14ac:dyDescent="0.25">
      <c r="A178" s="9" t="s">
        <v>522</v>
      </c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10"/>
      <c r="CB178" s="10"/>
      <c r="CC178" s="10"/>
      <c r="CD178" s="10"/>
      <c r="CE178" s="10"/>
      <c r="CF178" s="31"/>
      <c r="CG178" s="10"/>
      <c r="CH178" s="10">
        <v>2204</v>
      </c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</row>
    <row r="179" spans="1:110" x14ac:dyDescent="0.25">
      <c r="A179" s="3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35"/>
      <c r="CB179" s="35"/>
      <c r="CC179" s="35"/>
      <c r="CD179" s="35"/>
      <c r="CE179" s="35"/>
      <c r="CF179" s="13"/>
      <c r="CG179" s="35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</row>
    <row r="180" spans="1:110" x14ac:dyDescent="0.25">
      <c r="A180" s="39" t="s">
        <v>3466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1"/>
      <c r="CB180" s="41"/>
      <c r="CC180" s="41"/>
      <c r="CD180" s="41"/>
      <c r="CE180" s="41"/>
      <c r="CF180" s="40"/>
      <c r="CG180" s="41"/>
      <c r="CH180" s="49" t="s">
        <v>3462</v>
      </c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</row>
    <row r="181" spans="1:110" x14ac:dyDescent="0.25">
      <c r="A181" s="40">
        <v>1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1"/>
      <c r="CB181" s="41"/>
      <c r="CC181" s="41"/>
      <c r="CD181" s="41"/>
      <c r="CE181" s="41"/>
      <c r="CF181" s="40"/>
      <c r="CG181" s="41"/>
      <c r="CH181" s="40" t="s">
        <v>3164</v>
      </c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</row>
    <row r="182" spans="1:110" x14ac:dyDescent="0.25">
      <c r="A182" s="40">
        <v>2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1"/>
      <c r="CB182" s="41"/>
      <c r="CC182" s="41"/>
      <c r="CD182" s="41"/>
      <c r="CE182" s="41"/>
      <c r="CF182" s="40"/>
      <c r="CG182" s="41"/>
      <c r="CH182" s="40" t="s">
        <v>3071</v>
      </c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</row>
    <row r="183" spans="1:110" x14ac:dyDescent="0.25">
      <c r="A183" s="40">
        <v>3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1"/>
      <c r="CB183" s="41"/>
      <c r="CC183" s="41"/>
      <c r="CD183" s="41"/>
      <c r="CE183" s="41"/>
      <c r="CF183" s="40"/>
      <c r="CG183" s="41"/>
      <c r="CH183" s="40" t="s">
        <v>3463</v>
      </c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</row>
    <row r="184" spans="1:110" x14ac:dyDescent="0.25">
      <c r="A184" s="43" t="s">
        <v>522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5"/>
      <c r="CB184" s="45"/>
      <c r="CC184" s="45"/>
      <c r="CD184" s="45"/>
      <c r="CE184" s="45"/>
      <c r="CF184" s="44"/>
      <c r="CG184" s="45"/>
      <c r="CH184" s="45">
        <v>2204</v>
      </c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</row>
    <row r="185" spans="1:110" x14ac:dyDescent="0.25">
      <c r="A185" s="14"/>
      <c r="CA185" s="30"/>
      <c r="CB185" s="30"/>
      <c r="CC185" s="30"/>
      <c r="CD185" s="30"/>
      <c r="CE185" s="30"/>
      <c r="CG185" s="30"/>
    </row>
    <row r="186" spans="1:110" x14ac:dyDescent="0.25">
      <c r="A186" s="5" t="s">
        <v>3467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6" t="s">
        <v>3468</v>
      </c>
      <c r="CB186" s="6" t="s">
        <v>3469</v>
      </c>
      <c r="CC186" s="6" t="s">
        <v>2426</v>
      </c>
      <c r="CD186" s="6" t="s">
        <v>3470</v>
      </c>
      <c r="CE186" s="6" t="s">
        <v>3471</v>
      </c>
      <c r="CF186" s="5"/>
      <c r="CG186" s="6" t="s">
        <v>3472</v>
      </c>
      <c r="CH186" s="6" t="s">
        <v>3473</v>
      </c>
      <c r="CI186" s="5" t="s">
        <v>3474</v>
      </c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</row>
    <row r="187" spans="1:110" x14ac:dyDescent="0.25">
      <c r="A187">
        <v>1</v>
      </c>
      <c r="CA187" t="s">
        <v>4038</v>
      </c>
      <c r="CB187" t="s">
        <v>4039</v>
      </c>
      <c r="CC187" t="s">
        <v>3476</v>
      </c>
      <c r="CD187" t="s">
        <v>1527</v>
      </c>
      <c r="CE187" t="s">
        <v>4040</v>
      </c>
      <c r="CG187" t="s">
        <v>3477</v>
      </c>
      <c r="CH187" t="s">
        <v>2505</v>
      </c>
      <c r="CI187" t="s">
        <v>2639</v>
      </c>
    </row>
    <row r="188" spans="1:110" x14ac:dyDescent="0.25">
      <c r="A188">
        <v>2</v>
      </c>
      <c r="CA188" t="s">
        <v>4041</v>
      </c>
      <c r="CB188" t="s">
        <v>4042</v>
      </c>
      <c r="CC188" t="s">
        <v>3480</v>
      </c>
      <c r="CD188" t="s">
        <v>2811</v>
      </c>
      <c r="CE188" t="s">
        <v>4043</v>
      </c>
      <c r="CG188" t="s">
        <v>3481</v>
      </c>
      <c r="CH188" t="s">
        <v>2638</v>
      </c>
      <c r="CI188" t="s">
        <v>3284</v>
      </c>
    </row>
    <row r="189" spans="1:110" x14ac:dyDescent="0.25">
      <c r="A189">
        <v>3</v>
      </c>
      <c r="CA189" t="s">
        <v>4044</v>
      </c>
      <c r="CB189" t="s">
        <v>4045</v>
      </c>
      <c r="CC189" t="s">
        <v>2575</v>
      </c>
      <c r="CD189" t="s">
        <v>2633</v>
      </c>
      <c r="CE189" t="s">
        <v>4046</v>
      </c>
      <c r="CG189" t="s">
        <v>2857</v>
      </c>
      <c r="CH189" t="s">
        <v>2686</v>
      </c>
      <c r="CI189" t="s">
        <v>1528</v>
      </c>
    </row>
    <row r="190" spans="1:110" x14ac:dyDescent="0.25">
      <c r="A190">
        <v>4</v>
      </c>
      <c r="CA190" t="s">
        <v>4047</v>
      </c>
      <c r="CB190" t="s">
        <v>4048</v>
      </c>
      <c r="CC190" t="s">
        <v>2683</v>
      </c>
      <c r="CD190" t="s">
        <v>1528</v>
      </c>
      <c r="CE190" t="s">
        <v>4049</v>
      </c>
      <c r="CG190" t="s">
        <v>3485</v>
      </c>
      <c r="CH190" t="s">
        <v>2683</v>
      </c>
      <c r="CI190" t="s">
        <v>2515</v>
      </c>
    </row>
    <row r="191" spans="1:110" x14ac:dyDescent="0.25">
      <c r="A191" s="9" t="s">
        <v>522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10">
        <v>2283</v>
      </c>
      <c r="CB191" s="10">
        <f>537+476+623+632+232</f>
        <v>2500</v>
      </c>
      <c r="CC191" s="10">
        <v>2379</v>
      </c>
      <c r="CD191" s="10">
        <v>2467</v>
      </c>
      <c r="CE191" s="10">
        <f>620+596+549+675</f>
        <v>2440</v>
      </c>
      <c r="CF191" s="31"/>
      <c r="CG191" s="10">
        <v>2570</v>
      </c>
      <c r="CH191" s="10">
        <v>2425</v>
      </c>
      <c r="CI191" s="10">
        <v>2439</v>
      </c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  <c r="CX191" s="31"/>
      <c r="CY191" s="31"/>
      <c r="CZ191" s="31"/>
      <c r="DA191" s="31"/>
      <c r="DB191" s="31"/>
      <c r="DC191" s="31"/>
      <c r="DD191" s="31"/>
      <c r="DE191" s="31"/>
      <c r="DF191" s="31"/>
    </row>
    <row r="192" spans="1:110" x14ac:dyDescent="0.25">
      <c r="A192" s="14"/>
      <c r="CA192" s="30"/>
      <c r="CB192" s="30"/>
      <c r="CC192" s="30"/>
      <c r="CD192" s="30"/>
      <c r="CE192" s="30"/>
      <c r="CG192" s="30"/>
    </row>
    <row r="193" spans="1:110" x14ac:dyDescent="0.25">
      <c r="A193" s="50" t="s">
        <v>3486</v>
      </c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49" t="s">
        <v>3487</v>
      </c>
      <c r="CB193" s="49"/>
      <c r="CC193" s="49" t="s">
        <v>3488</v>
      </c>
      <c r="CD193" s="49" t="s">
        <v>3489</v>
      </c>
      <c r="CE193" s="49" t="s">
        <v>3490</v>
      </c>
      <c r="CF193" s="50"/>
      <c r="CG193" s="49" t="s">
        <v>1183</v>
      </c>
      <c r="CH193" s="49" t="s">
        <v>3491</v>
      </c>
      <c r="CI193" s="50" t="s">
        <v>3492</v>
      </c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</row>
    <row r="194" spans="1:110" x14ac:dyDescent="0.25">
      <c r="A194" s="40">
        <v>1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 t="s">
        <v>4050</v>
      </c>
      <c r="CB194" s="40"/>
      <c r="CC194" s="40" t="s">
        <v>3494</v>
      </c>
      <c r="CD194" s="40" t="s">
        <v>3495</v>
      </c>
      <c r="CE194" s="40" t="s">
        <v>4051</v>
      </c>
      <c r="CF194" s="40"/>
      <c r="CG194" s="40" t="s">
        <v>2639</v>
      </c>
      <c r="CH194" s="40" t="s">
        <v>3284</v>
      </c>
      <c r="CI194" s="40" t="s">
        <v>3204</v>
      </c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</row>
    <row r="195" spans="1:110" x14ac:dyDescent="0.25">
      <c r="A195" s="40">
        <v>2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 t="s">
        <v>4052</v>
      </c>
      <c r="CB195" s="40"/>
      <c r="CC195" s="40" t="s">
        <v>3497</v>
      </c>
      <c r="CD195" s="40" t="s">
        <v>3498</v>
      </c>
      <c r="CE195" s="40" t="s">
        <v>4053</v>
      </c>
      <c r="CF195" s="40"/>
      <c r="CG195" s="40" t="s">
        <v>3284</v>
      </c>
      <c r="CH195" s="40" t="s">
        <v>2639</v>
      </c>
      <c r="CI195" s="40" t="s">
        <v>3247</v>
      </c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</row>
    <row r="196" spans="1:110" x14ac:dyDescent="0.25">
      <c r="A196" s="40">
        <v>3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 t="s">
        <v>4054</v>
      </c>
      <c r="CB196" s="40"/>
      <c r="CC196" s="40" t="s">
        <v>3501</v>
      </c>
      <c r="CD196" s="40" t="s">
        <v>3310</v>
      </c>
      <c r="CE196" s="40" t="s">
        <v>4055</v>
      </c>
      <c r="CF196" s="40"/>
      <c r="CG196" s="40" t="s">
        <v>1528</v>
      </c>
      <c r="CH196" s="40" t="s">
        <v>1528</v>
      </c>
      <c r="CI196" s="40" t="s">
        <v>3502</v>
      </c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</row>
    <row r="197" spans="1:110" x14ac:dyDescent="0.25">
      <c r="A197" s="40">
        <v>4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 t="s">
        <v>4056</v>
      </c>
      <c r="CB197" s="40"/>
      <c r="CC197" s="40" t="s">
        <v>3504</v>
      </c>
      <c r="CD197" s="40" t="s">
        <v>3505</v>
      </c>
      <c r="CE197" s="40" t="s">
        <v>4057</v>
      </c>
      <c r="CF197" s="40"/>
      <c r="CG197" s="40" t="s">
        <v>2515</v>
      </c>
      <c r="CH197" s="40" t="s">
        <v>2515</v>
      </c>
      <c r="CI197" s="40" t="s">
        <v>3253</v>
      </c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</row>
    <row r="198" spans="1:110" x14ac:dyDescent="0.25">
      <c r="A198" s="43" t="s">
        <v>522</v>
      </c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5">
        <f>523+543+416+378+713</f>
        <v>2573</v>
      </c>
      <c r="CB198" s="45"/>
      <c r="CC198" s="45">
        <v>2727</v>
      </c>
      <c r="CD198" s="45">
        <f>1936+888</f>
        <v>2824</v>
      </c>
      <c r="CE198" s="45">
        <f>509+478+513+552+801</f>
        <v>2853</v>
      </c>
      <c r="CF198" s="44"/>
      <c r="CG198" s="45">
        <f>2511+315</f>
        <v>2826</v>
      </c>
      <c r="CH198" s="45">
        <v>2924</v>
      </c>
      <c r="CI198" s="45">
        <v>2931</v>
      </c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</row>
    <row r="199" spans="1:110" x14ac:dyDescent="0.25">
      <c r="A199" s="3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1"/>
      <c r="CB199" s="41"/>
      <c r="CC199" s="41"/>
      <c r="CD199" s="41"/>
      <c r="CE199" s="41"/>
      <c r="CF199" s="40"/>
      <c r="CG199" s="41"/>
      <c r="CH199" s="41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</row>
    <row r="200" spans="1:110" x14ac:dyDescent="0.25">
      <c r="A200" s="5" t="s">
        <v>3506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6"/>
      <c r="CB200" s="6"/>
      <c r="CC200" s="6"/>
      <c r="CD200" s="6"/>
      <c r="CE200" s="6"/>
      <c r="CF200" s="5"/>
      <c r="CG200" s="6"/>
      <c r="CH200" s="6" t="s">
        <v>3507</v>
      </c>
      <c r="CI200" s="5" t="s">
        <v>3508</v>
      </c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</row>
    <row r="201" spans="1:110" x14ac:dyDescent="0.25">
      <c r="A201">
        <v>1</v>
      </c>
      <c r="CH201" t="s">
        <v>3204</v>
      </c>
      <c r="CI201" t="s">
        <v>3509</v>
      </c>
    </row>
    <row r="202" spans="1:110" x14ac:dyDescent="0.25">
      <c r="A202">
        <v>2</v>
      </c>
      <c r="CH202" t="s">
        <v>3502</v>
      </c>
      <c r="CI202" t="s">
        <v>1432</v>
      </c>
    </row>
    <row r="203" spans="1:110" x14ac:dyDescent="0.25">
      <c r="A203">
        <v>3</v>
      </c>
      <c r="CH203" t="s">
        <v>3510</v>
      </c>
      <c r="CI203" t="s">
        <v>3448</v>
      </c>
    </row>
    <row r="204" spans="1:110" x14ac:dyDescent="0.25">
      <c r="A204">
        <v>4</v>
      </c>
      <c r="CH204" t="s">
        <v>3253</v>
      </c>
      <c r="CI204" t="s">
        <v>3511</v>
      </c>
    </row>
    <row r="205" spans="1:110" x14ac:dyDescent="0.25">
      <c r="A205" s="9" t="s">
        <v>522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10"/>
      <c r="CB205" s="10"/>
      <c r="CC205" s="10"/>
      <c r="CD205" s="10"/>
      <c r="CE205" s="10"/>
      <c r="CF205" s="31"/>
      <c r="CG205" s="10"/>
      <c r="CH205" s="10">
        <v>2111</v>
      </c>
      <c r="CI205" s="10">
        <v>2073</v>
      </c>
      <c r="CJ205" s="31"/>
      <c r="CK205" s="31"/>
      <c r="CL205" s="31"/>
      <c r="CM205" s="31"/>
      <c r="CN205" s="31"/>
      <c r="CO205" s="31"/>
      <c r="CP205" s="31"/>
      <c r="CQ205" s="31"/>
      <c r="CR205" s="31"/>
      <c r="CS205" s="31"/>
      <c r="CT205" s="31"/>
      <c r="CU205" s="31"/>
      <c r="CV205" s="31"/>
      <c r="CW205" s="31"/>
      <c r="CX205" s="31"/>
      <c r="CY205" s="31"/>
      <c r="CZ205" s="31"/>
      <c r="DA205" s="31"/>
      <c r="DB205" s="31"/>
      <c r="DC205" s="31"/>
      <c r="DD205" s="31"/>
      <c r="DE205" s="31"/>
      <c r="DF205" s="31"/>
    </row>
    <row r="206" spans="1:110" x14ac:dyDescent="0.25">
      <c r="A206" s="14"/>
      <c r="CA206" s="30"/>
      <c r="CB206" s="30"/>
      <c r="CC206" s="30"/>
      <c r="CD206" s="30"/>
      <c r="CE206" s="30"/>
      <c r="CG206" s="30"/>
    </row>
    <row r="207" spans="1:110" x14ac:dyDescent="0.25">
      <c r="A207" s="50" t="s">
        <v>3512</v>
      </c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49"/>
      <c r="CB207" s="49"/>
      <c r="CC207" s="49"/>
      <c r="CD207" s="49"/>
      <c r="CE207" s="49"/>
      <c r="CF207" s="50"/>
      <c r="CG207" s="49"/>
      <c r="CH207" s="49" t="s">
        <v>3513</v>
      </c>
      <c r="CI207" s="50" t="s">
        <v>3514</v>
      </c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</row>
    <row r="208" spans="1:110" x14ac:dyDescent="0.25">
      <c r="A208" s="40">
        <v>1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 t="s">
        <v>3509</v>
      </c>
      <c r="CI208" s="40" t="s">
        <v>3515</v>
      </c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</row>
    <row r="209" spans="1:110" x14ac:dyDescent="0.25">
      <c r="A209" s="40">
        <v>2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 t="s">
        <v>1432</v>
      </c>
      <c r="CI209" s="40" t="s">
        <v>3516</v>
      </c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</row>
    <row r="210" spans="1:110" x14ac:dyDescent="0.25">
      <c r="A210" s="40">
        <v>3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 t="s">
        <v>3448</v>
      </c>
      <c r="CI210" s="40" t="s">
        <v>3517</v>
      </c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</row>
    <row r="211" spans="1:110" x14ac:dyDescent="0.25">
      <c r="A211" s="40">
        <v>4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 t="s">
        <v>3511</v>
      </c>
      <c r="CI211" s="40" t="s">
        <v>2510</v>
      </c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</row>
    <row r="212" spans="1:110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5">
        <v>2968</v>
      </c>
      <c r="CI212" s="45">
        <v>2952</v>
      </c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</row>
    <row r="213" spans="1:110" x14ac:dyDescent="0.25">
      <c r="A213" s="43" t="s">
        <v>522</v>
      </c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5"/>
      <c r="CB213" s="45"/>
      <c r="CC213" s="45"/>
      <c r="CD213" s="45"/>
      <c r="CE213" s="45"/>
      <c r="CF213" s="44"/>
      <c r="CG213" s="45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</row>
    <row r="214" spans="1:110" x14ac:dyDescent="0.25">
      <c r="A214" s="5" t="s">
        <v>3518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6"/>
      <c r="CB214" s="6"/>
      <c r="CC214" s="6"/>
      <c r="CD214" s="6"/>
      <c r="CE214" s="6"/>
      <c r="CF214" s="5"/>
      <c r="CG214" s="6"/>
      <c r="CH214" s="6" t="s">
        <v>3519</v>
      </c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</row>
    <row r="215" spans="1:110" x14ac:dyDescent="0.25">
      <c r="A215">
        <v>1</v>
      </c>
      <c r="CH215" t="s">
        <v>3520</v>
      </c>
    </row>
    <row r="216" spans="1:110" x14ac:dyDescent="0.25">
      <c r="A216">
        <v>2</v>
      </c>
      <c r="CH216" t="s">
        <v>3521</v>
      </c>
    </row>
    <row r="217" spans="1:110" x14ac:dyDescent="0.25">
      <c r="A217">
        <v>3</v>
      </c>
      <c r="CH217" t="s">
        <v>3522</v>
      </c>
    </row>
    <row r="218" spans="1:110" x14ac:dyDescent="0.25">
      <c r="A218">
        <v>4</v>
      </c>
      <c r="CH218" t="s">
        <v>3523</v>
      </c>
    </row>
    <row r="219" spans="1:110" x14ac:dyDescent="0.25">
      <c r="A219" s="9" t="s">
        <v>522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10"/>
      <c r="CB219" s="10"/>
      <c r="CC219" s="10"/>
      <c r="CD219" s="10"/>
      <c r="CE219" s="10"/>
      <c r="CF219" s="31"/>
      <c r="CG219" s="10"/>
      <c r="CH219" s="10">
        <v>2876</v>
      </c>
      <c r="CI219" s="31"/>
      <c r="CJ219" s="31"/>
      <c r="CK219" s="31"/>
      <c r="CL219" s="31"/>
      <c r="CM219" s="31"/>
      <c r="CN219" s="31"/>
      <c r="CO219" s="31"/>
      <c r="CP219" s="31"/>
      <c r="CQ219" s="31"/>
      <c r="CR219" s="31"/>
      <c r="CS219" s="31"/>
      <c r="CT219" s="31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</row>
    <row r="220" spans="1:110" x14ac:dyDescent="0.25">
      <c r="A220" s="14"/>
      <c r="CA220" s="30"/>
      <c r="CB220" s="30"/>
      <c r="CC220" s="30"/>
      <c r="CD220" s="30"/>
      <c r="CE220" s="30"/>
      <c r="CG220" s="30"/>
    </row>
    <row r="221" spans="1:110" x14ac:dyDescent="0.25">
      <c r="A221" s="50" t="s">
        <v>3524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49"/>
      <c r="CB221" s="49"/>
      <c r="CC221" s="49"/>
      <c r="CD221" s="49"/>
      <c r="CE221" s="49"/>
      <c r="CF221" s="50"/>
      <c r="CG221" s="49"/>
      <c r="CH221" s="49" t="s">
        <v>3519</v>
      </c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</row>
    <row r="222" spans="1:110" x14ac:dyDescent="0.25">
      <c r="A222" s="40">
        <v>1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 t="s">
        <v>3520</v>
      </c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</row>
    <row r="223" spans="1:110" x14ac:dyDescent="0.25">
      <c r="A223" s="40">
        <v>2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 t="s">
        <v>3521</v>
      </c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</row>
    <row r="224" spans="1:110" x14ac:dyDescent="0.25">
      <c r="A224" s="40">
        <v>3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 t="s">
        <v>3522</v>
      </c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</row>
    <row r="225" spans="1:110" x14ac:dyDescent="0.25">
      <c r="A225" s="40">
        <v>4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 t="s">
        <v>3523</v>
      </c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</row>
    <row r="226" spans="1:110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5">
        <v>2876</v>
      </c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</row>
    <row r="227" spans="1:110" x14ac:dyDescent="0.25">
      <c r="A227" s="43" t="s">
        <v>522</v>
      </c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5"/>
      <c r="CB227" s="45"/>
      <c r="CC227" s="45"/>
      <c r="CD227" s="45"/>
      <c r="CE227" s="45"/>
      <c r="CF227" s="44"/>
      <c r="CG227" s="45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</row>
    <row r="229" spans="1:110" x14ac:dyDescent="0.25">
      <c r="A229" s="5" t="s">
        <v>3525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6"/>
      <c r="CB229" s="6"/>
      <c r="CC229" s="6"/>
      <c r="CD229" s="6" t="s">
        <v>3526</v>
      </c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</row>
    <row r="230" spans="1:110" x14ac:dyDescent="0.25">
      <c r="A230">
        <v>1</v>
      </c>
      <c r="CD230" t="s">
        <v>3527</v>
      </c>
    </row>
    <row r="231" spans="1:110" x14ac:dyDescent="0.25">
      <c r="A231">
        <v>2</v>
      </c>
      <c r="CD231" s="66" t="s">
        <v>1753</v>
      </c>
    </row>
    <row r="232" spans="1:110" x14ac:dyDescent="0.25">
      <c r="A232">
        <v>3</v>
      </c>
      <c r="CD232" t="s">
        <v>3249</v>
      </c>
    </row>
    <row r="233" spans="1:110" x14ac:dyDescent="0.25">
      <c r="A233">
        <v>4</v>
      </c>
      <c r="CD233" s="66" t="s">
        <v>1748</v>
      </c>
    </row>
    <row r="234" spans="1:110" x14ac:dyDescent="0.25">
      <c r="A234" s="9" t="s">
        <v>522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10"/>
      <c r="CB234" s="10"/>
      <c r="CC234" s="10"/>
      <c r="CD234" s="10">
        <f>2271+558</f>
        <v>2829</v>
      </c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</row>
    <row r="235" spans="1:110" x14ac:dyDescent="0.25">
      <c r="A235" s="5" t="s">
        <v>3528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</row>
    <row r="236" spans="1:110" x14ac:dyDescent="0.25">
      <c r="A236">
        <v>1</v>
      </c>
      <c r="CD236" t="s">
        <v>3529</v>
      </c>
    </row>
    <row r="237" spans="1:110" x14ac:dyDescent="0.25">
      <c r="A237">
        <v>2</v>
      </c>
      <c r="CD237" s="66" t="s">
        <v>1724</v>
      </c>
    </row>
    <row r="238" spans="1:110" x14ac:dyDescent="0.25">
      <c r="A238" s="9" t="s">
        <v>522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>
        <f>1162+279</f>
        <v>1441</v>
      </c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4F17-C2D1-41A1-8ECB-20CE1D137C23}">
  <sheetPr>
    <tabColor theme="8" tint="0.79998168889431442"/>
  </sheetPr>
  <dimension ref="A2:FX106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 x14ac:dyDescent="0.25"/>
  <cols>
    <col min="2" max="2" width="22.140625" bestFit="1" customWidth="1"/>
    <col min="3" max="3" width="21.140625" bestFit="1" customWidth="1"/>
    <col min="4" max="4" width="22" bestFit="1" customWidth="1"/>
    <col min="5" max="5" width="21.7109375" bestFit="1" customWidth="1"/>
    <col min="6" max="6" width="22.5703125" bestFit="1" customWidth="1"/>
    <col min="9" max="9" width="21.85546875" bestFit="1" customWidth="1"/>
    <col min="10" max="10" width="22.7109375" bestFit="1" customWidth="1"/>
    <col min="13" max="13" width="29.28515625" bestFit="1" customWidth="1"/>
    <col min="16" max="16" width="28.85546875" bestFit="1" customWidth="1"/>
    <col min="19" max="19" width="21" bestFit="1" customWidth="1"/>
    <col min="20" max="20" width="19.140625" bestFit="1" customWidth="1"/>
    <col min="21" max="21" width="21.42578125" bestFit="1" customWidth="1"/>
    <col min="22" max="22" width="22" bestFit="1" customWidth="1"/>
    <col min="23" max="23" width="22.140625" bestFit="1" customWidth="1"/>
    <col min="27" max="27" width="26.28515625" bestFit="1" customWidth="1"/>
    <col min="28" max="28" width="26.85546875" bestFit="1" customWidth="1"/>
    <col min="31" max="31" width="27" bestFit="1" customWidth="1"/>
    <col min="34" max="34" width="17.42578125" bestFit="1" customWidth="1"/>
    <col min="37" max="37" width="19.7109375" bestFit="1" customWidth="1"/>
    <col min="38" max="38" width="17.42578125" bestFit="1" customWidth="1"/>
    <col min="39" max="39" width="16.7109375" bestFit="1" customWidth="1"/>
    <col min="40" max="40" width="17.28515625" bestFit="1" customWidth="1"/>
    <col min="41" max="41" width="18.7109375" bestFit="1" customWidth="1"/>
    <col min="43" max="43" width="18.28515625" bestFit="1" customWidth="1"/>
    <col min="44" max="44" width="14.85546875" bestFit="1" customWidth="1"/>
    <col min="47" max="47" width="17.7109375" bestFit="1" customWidth="1"/>
    <col min="49" max="49" width="16.42578125" bestFit="1" customWidth="1"/>
    <col min="52" max="52" width="15.140625" bestFit="1" customWidth="1"/>
    <col min="53" max="53" width="17.28515625" bestFit="1" customWidth="1"/>
    <col min="54" max="54" width="14.7109375" bestFit="1" customWidth="1"/>
    <col min="55" max="55" width="12.140625" bestFit="1" customWidth="1"/>
    <col min="56" max="56" width="18" bestFit="1" customWidth="1"/>
    <col min="60" max="60" width="16.42578125" bestFit="1" customWidth="1"/>
    <col min="61" max="61" width="13.140625" bestFit="1" customWidth="1"/>
    <col min="64" max="64" width="14.7109375" bestFit="1" customWidth="1"/>
    <col min="67" max="67" width="16.140625" bestFit="1" customWidth="1"/>
    <col min="70" max="70" width="12.42578125" bestFit="1" customWidth="1"/>
    <col min="71" max="71" width="14.85546875" bestFit="1" customWidth="1"/>
    <col min="72" max="72" width="16" bestFit="1" customWidth="1"/>
    <col min="73" max="73" width="14.5703125" bestFit="1" customWidth="1"/>
    <col min="74" max="74" width="10.85546875" bestFit="1" customWidth="1"/>
    <col min="76" max="76" width="12.140625" bestFit="1" customWidth="1"/>
    <col min="77" max="77" width="16.42578125" bestFit="1" customWidth="1"/>
    <col min="80" max="80" width="17.42578125" bestFit="1" customWidth="1"/>
    <col min="82" max="82" width="17.42578125" bestFit="1" customWidth="1"/>
    <col min="85" max="85" width="12.42578125" bestFit="1" customWidth="1"/>
    <col min="86" max="86" width="13.7109375" bestFit="1" customWidth="1"/>
    <col min="87" max="87" width="13.28515625" bestFit="1" customWidth="1"/>
    <col min="88" max="88" width="11.42578125" bestFit="1" customWidth="1"/>
    <col min="89" max="89" width="11.28515625" bestFit="1" customWidth="1"/>
    <col min="93" max="93" width="12.140625" bestFit="1" customWidth="1"/>
    <col min="94" max="94" width="11" bestFit="1" customWidth="1"/>
    <col min="97" max="97" width="15" bestFit="1" customWidth="1"/>
    <col min="100" max="100" width="16.140625" bestFit="1" customWidth="1"/>
    <col min="103" max="103" width="15.28515625" bestFit="1" customWidth="1"/>
    <col min="104" max="104" width="13.28515625" bestFit="1" customWidth="1"/>
    <col min="105" max="105" width="10.85546875" bestFit="1" customWidth="1"/>
    <col min="106" max="106" width="14.5703125" bestFit="1" customWidth="1"/>
    <col min="107" max="107" width="12" bestFit="1" customWidth="1"/>
    <col min="109" max="109" width="11.42578125" bestFit="1" customWidth="1"/>
    <col min="110" max="110" width="12.42578125" bestFit="1" customWidth="1"/>
    <col min="118" max="118" width="18.85546875" bestFit="1" customWidth="1"/>
    <col min="119" max="119" width="21.5703125" bestFit="1" customWidth="1"/>
    <col min="120" max="120" width="18.140625" bestFit="1" customWidth="1"/>
    <col min="122" max="122" width="23" bestFit="1" customWidth="1"/>
    <col min="123" max="123" width="18.85546875" bestFit="1" customWidth="1"/>
    <col min="124" max="124" width="19.5703125" bestFit="1" customWidth="1"/>
    <col min="126" max="126" width="16" bestFit="1" customWidth="1"/>
    <col min="127" max="127" width="14.28515625" bestFit="1" customWidth="1"/>
    <col min="128" max="128" width="15.140625" bestFit="1" customWidth="1"/>
    <col min="130" max="130" width="14.5703125" bestFit="1" customWidth="1"/>
    <col min="131" max="131" width="16.85546875" bestFit="1" customWidth="1"/>
    <col min="132" max="132" width="14.85546875" bestFit="1" customWidth="1"/>
    <col min="134" max="134" width="14.5703125" bestFit="1" customWidth="1"/>
    <col min="135" max="135" width="12.42578125" bestFit="1" customWidth="1"/>
    <col min="136" max="136" width="16.85546875" bestFit="1" customWidth="1"/>
    <col min="138" max="138" width="14.5703125" bestFit="1" customWidth="1"/>
    <col min="139" max="139" width="12.42578125" bestFit="1" customWidth="1"/>
    <col min="140" max="140" width="16.85546875" bestFit="1" customWidth="1"/>
    <col min="142" max="142" width="17.85546875" bestFit="1" customWidth="1"/>
    <col min="143" max="143" width="18" bestFit="1" customWidth="1"/>
    <col min="144" max="144" width="16.7109375" bestFit="1" customWidth="1"/>
    <col min="145" max="145" width="18.5703125" bestFit="1" customWidth="1"/>
    <col min="147" max="147" width="21.140625" bestFit="1" customWidth="1"/>
    <col min="148" max="148" width="17" bestFit="1" customWidth="1"/>
    <col min="149" max="149" width="16.140625" bestFit="1" customWidth="1"/>
    <col min="150" max="150" width="20.28515625" bestFit="1" customWidth="1"/>
    <col min="152" max="152" width="12.28515625" bestFit="1" customWidth="1"/>
    <col min="153" max="153" width="16.140625" bestFit="1" customWidth="1"/>
    <col min="154" max="154" width="14.85546875" bestFit="1" customWidth="1"/>
    <col min="155" max="155" width="14.42578125" bestFit="1" customWidth="1"/>
    <col min="157" max="157" width="11.28515625" bestFit="1" customWidth="1"/>
    <col min="158" max="158" width="14.28515625" bestFit="1" customWidth="1"/>
    <col min="159" max="159" width="12.5703125" bestFit="1" customWidth="1"/>
    <col min="160" max="160" width="14" bestFit="1" customWidth="1"/>
    <col min="162" max="162" width="15" bestFit="1" customWidth="1"/>
    <col min="163" max="163" width="16.28515625" bestFit="1" customWidth="1"/>
    <col min="164" max="164" width="14.42578125" bestFit="1" customWidth="1"/>
    <col min="165" max="165" width="13.5703125" bestFit="1" customWidth="1"/>
    <col min="167" max="167" width="15" bestFit="1" customWidth="1"/>
    <col min="168" max="168" width="16.28515625" bestFit="1" customWidth="1"/>
    <col min="169" max="169" width="14.42578125" bestFit="1" customWidth="1"/>
    <col min="170" max="170" width="13.5703125" bestFit="1" customWidth="1"/>
    <col min="173" max="173" width="12" bestFit="1" customWidth="1"/>
    <col min="174" max="176" width="14.28515625" bestFit="1" customWidth="1"/>
    <col min="178" max="178" width="11" bestFit="1" customWidth="1"/>
  </cols>
  <sheetData>
    <row r="2" spans="1:179" x14ac:dyDescent="0.25">
      <c r="B2" s="14" t="s">
        <v>1576</v>
      </c>
      <c r="C2" s="14" t="s">
        <v>1577</v>
      </c>
      <c r="D2" s="14" t="s">
        <v>1578</v>
      </c>
      <c r="E2" s="14" t="s">
        <v>1579</v>
      </c>
      <c r="F2" s="14" t="s">
        <v>1580</v>
      </c>
      <c r="G2" s="14" t="s">
        <v>1581</v>
      </c>
      <c r="I2" s="30" t="s">
        <v>1582</v>
      </c>
      <c r="J2" s="30" t="s">
        <v>1583</v>
      </c>
      <c r="K2" s="14" t="s">
        <v>1581</v>
      </c>
      <c r="L2" s="14"/>
      <c r="M2" s="30" t="s">
        <v>1584</v>
      </c>
      <c r="N2" s="14" t="s">
        <v>1581</v>
      </c>
      <c r="O2" s="14"/>
      <c r="P2" s="30" t="s">
        <v>1585</v>
      </c>
      <c r="Q2" s="14" t="s">
        <v>1581</v>
      </c>
      <c r="S2" s="23" t="s">
        <v>1576</v>
      </c>
      <c r="T2" s="23" t="s">
        <v>1577</v>
      </c>
      <c r="U2" s="23" t="s">
        <v>1578</v>
      </c>
      <c r="V2" s="23" t="s">
        <v>1579</v>
      </c>
      <c r="W2" s="23" t="s">
        <v>1580</v>
      </c>
      <c r="X2" s="23" t="s">
        <v>1581</v>
      </c>
      <c r="Y2" s="20"/>
      <c r="Z2" s="20"/>
      <c r="AA2" s="23" t="s">
        <v>1582</v>
      </c>
      <c r="AB2" s="23" t="s">
        <v>1583</v>
      </c>
      <c r="AC2" s="20"/>
      <c r="AD2" s="20"/>
      <c r="AE2" s="24" t="s">
        <v>1586</v>
      </c>
      <c r="AF2" s="20"/>
      <c r="AG2" s="20"/>
      <c r="AH2" s="23" t="s">
        <v>1587</v>
      </c>
      <c r="AI2" s="20"/>
      <c r="AK2" s="14" t="s">
        <v>1576</v>
      </c>
      <c r="AL2" s="14" t="s">
        <v>1577</v>
      </c>
      <c r="AM2" s="14" t="s">
        <v>1578</v>
      </c>
      <c r="AN2" s="14" t="s">
        <v>1579</v>
      </c>
      <c r="AO2" s="14" t="s">
        <v>1580</v>
      </c>
      <c r="AQ2" s="30" t="s">
        <v>1582</v>
      </c>
      <c r="AR2" s="30" t="s">
        <v>1583</v>
      </c>
      <c r="AS2" s="14"/>
      <c r="AT2" s="14"/>
      <c r="AU2" s="30" t="s">
        <v>1584</v>
      </c>
      <c r="AV2" s="14"/>
      <c r="AW2" s="30" t="s">
        <v>1585</v>
      </c>
      <c r="AZ2" s="23" t="s">
        <v>1576</v>
      </c>
      <c r="BA2" s="23" t="s">
        <v>1577</v>
      </c>
      <c r="BB2" s="23" t="s">
        <v>1578</v>
      </c>
      <c r="BC2" s="23" t="s">
        <v>1579</v>
      </c>
      <c r="BD2" s="23" t="s">
        <v>1580</v>
      </c>
      <c r="BE2" s="20"/>
      <c r="BF2" s="20"/>
      <c r="BG2" s="20"/>
      <c r="BH2" s="23" t="s">
        <v>1582</v>
      </c>
      <c r="BI2" s="23" t="s">
        <v>1583</v>
      </c>
      <c r="BJ2" s="20"/>
      <c r="BK2" s="20"/>
      <c r="BL2" s="24" t="s">
        <v>1586</v>
      </c>
      <c r="BM2" s="20"/>
      <c r="BN2" s="20"/>
      <c r="BO2" s="23" t="s">
        <v>1587</v>
      </c>
      <c r="BP2" s="20"/>
      <c r="BR2" s="14" t="s">
        <v>1576</v>
      </c>
      <c r="BS2" s="14" t="s">
        <v>1577</v>
      </c>
      <c r="BT2" s="14" t="s">
        <v>1578</v>
      </c>
      <c r="BU2" s="14" t="s">
        <v>1579</v>
      </c>
      <c r="BV2" s="14" t="s">
        <v>1580</v>
      </c>
      <c r="BX2" s="30" t="s">
        <v>1582</v>
      </c>
      <c r="BY2" s="30" t="s">
        <v>1583</v>
      </c>
      <c r="BZ2" s="14"/>
      <c r="CA2" s="14"/>
      <c r="CB2" s="30" t="s">
        <v>1584</v>
      </c>
      <c r="CC2" s="14"/>
      <c r="CD2" s="30" t="s">
        <v>1585</v>
      </c>
      <c r="CG2" s="23" t="s">
        <v>1576</v>
      </c>
      <c r="CH2" s="23" t="s">
        <v>1577</v>
      </c>
      <c r="CI2" s="23" t="s">
        <v>1578</v>
      </c>
      <c r="CJ2" s="23" t="s">
        <v>1579</v>
      </c>
      <c r="CK2" s="23" t="s">
        <v>1580</v>
      </c>
      <c r="CL2" s="20"/>
      <c r="CM2" s="20"/>
      <c r="CN2" s="20"/>
      <c r="CO2" s="23" t="s">
        <v>1582</v>
      </c>
      <c r="CP2" s="23" t="s">
        <v>1583</v>
      </c>
      <c r="CQ2" s="20"/>
      <c r="CR2" s="20"/>
      <c r="CS2" s="24" t="s">
        <v>1586</v>
      </c>
      <c r="CT2" s="20"/>
      <c r="CU2" s="20"/>
      <c r="CV2" s="23" t="s">
        <v>1587</v>
      </c>
      <c r="CW2" s="20"/>
      <c r="CY2" s="14" t="s">
        <v>1576</v>
      </c>
      <c r="CZ2" s="14" t="s">
        <v>1577</v>
      </c>
      <c r="DA2" s="14" t="s">
        <v>1578</v>
      </c>
      <c r="DB2" s="14" t="s">
        <v>1579</v>
      </c>
      <c r="DC2" s="14" t="s">
        <v>1580</v>
      </c>
      <c r="DE2" s="30" t="s">
        <v>1582</v>
      </c>
      <c r="DF2" s="30" t="s">
        <v>1583</v>
      </c>
      <c r="DG2" s="14"/>
      <c r="DH2" s="14"/>
      <c r="DI2" s="30" t="s">
        <v>1584</v>
      </c>
      <c r="DJ2" s="14"/>
      <c r="DK2" s="30" t="s">
        <v>1585</v>
      </c>
      <c r="DN2" s="14" t="s">
        <v>1576</v>
      </c>
      <c r="DO2" s="14" t="s">
        <v>1577</v>
      </c>
      <c r="DP2" s="14" t="s">
        <v>1578</v>
      </c>
      <c r="DR2" s="23" t="s">
        <v>1576</v>
      </c>
      <c r="DS2" s="23" t="s">
        <v>1577</v>
      </c>
      <c r="DT2" s="23" t="s">
        <v>1578</v>
      </c>
      <c r="DU2" s="20"/>
      <c r="DV2" s="14" t="s">
        <v>1576</v>
      </c>
      <c r="DW2" s="14" t="s">
        <v>1577</v>
      </c>
      <c r="DX2" s="14" t="s">
        <v>1578</v>
      </c>
      <c r="DZ2" s="23" t="s">
        <v>1576</v>
      </c>
      <c r="EA2" s="23" t="s">
        <v>1577</v>
      </c>
      <c r="EB2" s="23" t="s">
        <v>1578</v>
      </c>
      <c r="EC2" s="20"/>
      <c r="ED2" s="14" t="s">
        <v>1576</v>
      </c>
      <c r="EE2" s="14" t="s">
        <v>1577</v>
      </c>
      <c r="EF2" s="14" t="s">
        <v>1578</v>
      </c>
      <c r="EH2" s="23" t="s">
        <v>1576</v>
      </c>
      <c r="EI2" s="23" t="s">
        <v>1577</v>
      </c>
      <c r="EJ2" s="23" t="s">
        <v>1578</v>
      </c>
      <c r="EK2" s="20"/>
      <c r="EL2" s="14" t="s">
        <v>1576</v>
      </c>
      <c r="EM2" s="14" t="s">
        <v>1577</v>
      </c>
      <c r="EN2" s="14" t="s">
        <v>1578</v>
      </c>
      <c r="EO2" s="14" t="s">
        <v>1579</v>
      </c>
      <c r="EQ2" s="23" t="s">
        <v>1576</v>
      </c>
      <c r="ER2" s="23" t="s">
        <v>1577</v>
      </c>
      <c r="ES2" s="23" t="s">
        <v>1578</v>
      </c>
      <c r="ET2" s="23" t="s">
        <v>1579</v>
      </c>
      <c r="EU2" s="20"/>
      <c r="EV2" s="14" t="s">
        <v>1576</v>
      </c>
      <c r="EW2" s="14" t="s">
        <v>1577</v>
      </c>
      <c r="EX2" s="14" t="s">
        <v>1578</v>
      </c>
      <c r="EY2" s="14" t="s">
        <v>1579</v>
      </c>
      <c r="FA2" s="23" t="s">
        <v>1576</v>
      </c>
      <c r="FB2" s="23" t="s">
        <v>1577</v>
      </c>
      <c r="FC2" s="23" t="s">
        <v>1578</v>
      </c>
      <c r="FD2" s="23" t="s">
        <v>1579</v>
      </c>
      <c r="FE2" s="20"/>
      <c r="FF2" s="14" t="s">
        <v>1576</v>
      </c>
      <c r="FG2" s="14" t="s">
        <v>1577</v>
      </c>
      <c r="FH2" s="14" t="s">
        <v>1578</v>
      </c>
      <c r="FI2" s="14" t="s">
        <v>1579</v>
      </c>
      <c r="FK2" s="23" t="s">
        <v>1576</v>
      </c>
      <c r="FL2" s="23" t="s">
        <v>1577</v>
      </c>
      <c r="FM2" s="23" t="s">
        <v>1578</v>
      </c>
      <c r="FN2" s="23" t="s">
        <v>1579</v>
      </c>
      <c r="FO2" s="20"/>
      <c r="FQ2" s="14" t="s">
        <v>1576</v>
      </c>
      <c r="FR2" s="14" t="s">
        <v>1577</v>
      </c>
      <c r="FS2" s="14" t="s">
        <v>1578</v>
      </c>
      <c r="FT2" s="14" t="s">
        <v>1579</v>
      </c>
      <c r="FV2" s="14" t="s">
        <v>1582</v>
      </c>
      <c r="FW2" s="14" t="s">
        <v>1583</v>
      </c>
    </row>
    <row r="3" spans="1:179" ht="15.75" x14ac:dyDescent="0.25">
      <c r="A3" s="2">
        <v>1922</v>
      </c>
      <c r="B3" t="s">
        <v>2448</v>
      </c>
      <c r="C3" t="s">
        <v>2520</v>
      </c>
      <c r="D3" t="s">
        <v>2592</v>
      </c>
      <c r="E3" t="s">
        <v>2649</v>
      </c>
      <c r="F3" t="s">
        <v>2700</v>
      </c>
      <c r="G3" s="10">
        <v>2529</v>
      </c>
      <c r="H3" s="30"/>
      <c r="I3" t="s">
        <v>2743</v>
      </c>
      <c r="J3" t="s">
        <v>2784</v>
      </c>
      <c r="K3" s="10">
        <v>1047</v>
      </c>
      <c r="M3" t="s">
        <v>2592</v>
      </c>
      <c r="N3" s="10">
        <v>563</v>
      </c>
      <c r="O3" s="30"/>
      <c r="Q3" s="10"/>
      <c r="S3" s="20"/>
      <c r="T3" s="20"/>
      <c r="U3" s="20"/>
      <c r="V3" s="20"/>
      <c r="W3" s="20"/>
      <c r="X3" s="21"/>
      <c r="Y3" s="20"/>
      <c r="Z3" s="20"/>
      <c r="AA3" s="20"/>
      <c r="AB3" s="20"/>
      <c r="AC3" s="21"/>
      <c r="AD3" s="20"/>
      <c r="AE3" s="20"/>
      <c r="AF3" s="21"/>
      <c r="AG3" s="20"/>
      <c r="AH3" s="20"/>
      <c r="AI3" s="29"/>
      <c r="AP3" s="10"/>
      <c r="AS3" s="10"/>
      <c r="AV3" s="10"/>
      <c r="AX3" s="1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DR3" s="20"/>
      <c r="DS3" s="20"/>
      <c r="DT3" s="20"/>
      <c r="DU3" s="20"/>
      <c r="DZ3" s="20"/>
      <c r="EA3" s="20"/>
      <c r="EB3" s="20"/>
      <c r="EC3" s="20"/>
      <c r="EH3" s="20"/>
      <c r="EI3" s="20"/>
      <c r="EJ3" s="20"/>
      <c r="EK3" s="20"/>
      <c r="EQ3" s="20"/>
      <c r="ER3" s="20"/>
      <c r="ES3" s="20"/>
      <c r="ET3" s="20"/>
      <c r="EU3" s="20"/>
      <c r="FA3" s="20"/>
      <c r="FB3" s="20"/>
      <c r="FC3" s="20"/>
      <c r="FD3" s="20"/>
      <c r="FE3" s="20"/>
      <c r="FK3" s="20"/>
      <c r="FL3" s="20"/>
      <c r="FM3" s="20"/>
      <c r="FN3" s="20"/>
      <c r="FO3" s="20"/>
    </row>
    <row r="4" spans="1:179" ht="15.75" x14ac:dyDescent="0.25">
      <c r="A4" s="2">
        <v>1923</v>
      </c>
      <c r="B4" t="s">
        <v>2449</v>
      </c>
      <c r="C4" t="s">
        <v>2521</v>
      </c>
      <c r="D4" t="s">
        <v>2453</v>
      </c>
      <c r="E4" t="s">
        <v>2650</v>
      </c>
      <c r="F4" t="s">
        <v>2701</v>
      </c>
      <c r="G4" s="10">
        <v>2586</v>
      </c>
      <c r="H4" s="30"/>
      <c r="I4" t="s">
        <v>2744</v>
      </c>
      <c r="J4" t="s">
        <v>2785</v>
      </c>
      <c r="K4" s="10">
        <v>1042</v>
      </c>
      <c r="M4" t="s">
        <v>2820</v>
      </c>
      <c r="N4" s="10">
        <v>550</v>
      </c>
      <c r="O4" s="30"/>
      <c r="Q4" s="10"/>
      <c r="S4" s="20"/>
      <c r="T4" s="20"/>
      <c r="U4" s="20"/>
      <c r="V4" s="20"/>
      <c r="W4" s="20"/>
      <c r="X4" s="21"/>
      <c r="Y4" s="20"/>
      <c r="Z4" s="20"/>
      <c r="AA4" s="20"/>
      <c r="AB4" s="20"/>
      <c r="AC4" s="21"/>
      <c r="AD4" s="20"/>
      <c r="AE4" s="20"/>
      <c r="AF4" s="21"/>
      <c r="AG4" s="20"/>
      <c r="AH4" s="20"/>
      <c r="AI4" s="29"/>
      <c r="AP4" s="10"/>
      <c r="AS4" s="10"/>
      <c r="AV4" s="10"/>
      <c r="AX4" s="1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DR4" s="20"/>
      <c r="DS4" s="20"/>
      <c r="DT4" s="20"/>
      <c r="DU4" s="20"/>
      <c r="DZ4" s="20"/>
      <c r="EA4" s="20"/>
      <c r="EB4" s="20"/>
      <c r="EC4" s="20"/>
      <c r="EH4" s="20"/>
      <c r="EI4" s="20"/>
      <c r="EJ4" s="20"/>
      <c r="EK4" s="20"/>
      <c r="EQ4" s="20"/>
      <c r="ER4" s="20"/>
      <c r="ES4" s="20"/>
      <c r="ET4" s="20"/>
      <c r="EU4" s="20"/>
      <c r="FA4" s="20"/>
      <c r="FB4" s="20"/>
      <c r="FC4" s="20"/>
      <c r="FD4" s="20"/>
      <c r="FE4" s="20"/>
      <c r="FK4" s="20"/>
      <c r="FL4" s="20"/>
      <c r="FM4" s="20"/>
      <c r="FN4" s="20"/>
      <c r="FO4" s="20"/>
    </row>
    <row r="5" spans="1:179" ht="15.75" x14ac:dyDescent="0.25">
      <c r="A5" s="2">
        <v>1924</v>
      </c>
      <c r="B5" t="s">
        <v>2450</v>
      </c>
      <c r="C5" t="s">
        <v>2522</v>
      </c>
      <c r="D5" t="s">
        <v>2524</v>
      </c>
      <c r="E5" t="s">
        <v>2651</v>
      </c>
      <c r="F5" t="s">
        <v>2702</v>
      </c>
      <c r="G5" s="10">
        <v>2414</v>
      </c>
      <c r="H5" s="30"/>
      <c r="I5" t="s">
        <v>2745</v>
      </c>
      <c r="J5" t="s">
        <v>2786</v>
      </c>
      <c r="K5" s="10">
        <v>1028</v>
      </c>
      <c r="M5" t="s">
        <v>2526</v>
      </c>
      <c r="N5" s="10">
        <v>565</v>
      </c>
      <c r="O5" s="30"/>
      <c r="Q5" s="31"/>
      <c r="S5" s="20"/>
      <c r="T5" s="20"/>
      <c r="U5" s="20"/>
      <c r="V5" s="20"/>
      <c r="W5" s="20"/>
      <c r="X5" s="22"/>
      <c r="Y5" s="20"/>
      <c r="Z5" s="20"/>
      <c r="AA5" s="20"/>
      <c r="AB5" s="20"/>
      <c r="AC5" s="22"/>
      <c r="AD5" s="20"/>
      <c r="AE5" s="20"/>
      <c r="AF5" s="22"/>
      <c r="AG5" s="20"/>
      <c r="AH5" s="20"/>
      <c r="AI5" s="29"/>
      <c r="AP5" s="10"/>
      <c r="AS5" s="10"/>
      <c r="AV5" s="10"/>
      <c r="AX5" s="1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DR5" s="20"/>
      <c r="DS5" s="20"/>
      <c r="DT5" s="20"/>
      <c r="DU5" s="20"/>
      <c r="DZ5" s="20"/>
      <c r="EA5" s="20"/>
      <c r="EB5" s="20"/>
      <c r="EC5" s="20"/>
      <c r="EH5" s="20"/>
      <c r="EI5" s="20"/>
      <c r="EJ5" s="20"/>
      <c r="EK5" s="20"/>
      <c r="EQ5" s="20"/>
      <c r="ER5" s="20"/>
      <c r="ES5" s="20"/>
      <c r="ET5" s="20"/>
      <c r="EU5" s="20"/>
      <c r="FA5" s="20"/>
      <c r="FB5" s="20"/>
      <c r="FC5" s="20"/>
      <c r="FD5" s="20"/>
      <c r="FE5" s="20"/>
      <c r="FK5" s="20"/>
      <c r="FL5" s="20"/>
      <c r="FM5" s="20"/>
      <c r="FN5" s="20"/>
      <c r="FO5" s="20"/>
    </row>
    <row r="6" spans="1:179" ht="15.75" x14ac:dyDescent="0.25">
      <c r="A6" s="2">
        <v>1925</v>
      </c>
      <c r="B6" t="s">
        <v>2451</v>
      </c>
      <c r="C6" t="s">
        <v>2523</v>
      </c>
      <c r="D6" t="s">
        <v>2526</v>
      </c>
      <c r="E6" t="s">
        <v>2650</v>
      </c>
      <c r="F6" t="s">
        <v>2703</v>
      </c>
      <c r="G6" s="10">
        <v>2448</v>
      </c>
      <c r="H6" s="30"/>
      <c r="I6" t="s">
        <v>2650</v>
      </c>
      <c r="J6" t="s">
        <v>2703</v>
      </c>
      <c r="K6" s="10">
        <v>1021</v>
      </c>
      <c r="M6" t="s">
        <v>2821</v>
      </c>
      <c r="N6" s="10">
        <v>581</v>
      </c>
      <c r="O6" s="30"/>
      <c r="Q6" s="31"/>
      <c r="S6" s="20"/>
      <c r="T6" s="20"/>
      <c r="U6" s="20"/>
      <c r="V6" s="20"/>
      <c r="W6" s="20"/>
      <c r="X6" s="22"/>
      <c r="Y6" s="20"/>
      <c r="Z6" s="20"/>
      <c r="AA6" s="20"/>
      <c r="AB6" s="20"/>
      <c r="AC6" s="22"/>
      <c r="AD6" s="20"/>
      <c r="AE6" s="20"/>
      <c r="AF6" s="22"/>
      <c r="AG6" s="20"/>
      <c r="AH6" s="20"/>
      <c r="AI6" s="29"/>
      <c r="AP6" s="10"/>
      <c r="AS6" s="10"/>
      <c r="AV6" s="10"/>
      <c r="AX6" s="1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DR6" s="20"/>
      <c r="DS6" s="20"/>
      <c r="DT6" s="20"/>
      <c r="DU6" s="20"/>
      <c r="DZ6" s="20"/>
      <c r="EA6" s="20"/>
      <c r="EB6" s="20"/>
      <c r="EC6" s="20"/>
      <c r="EH6" s="20"/>
      <c r="EI6" s="20"/>
      <c r="EJ6" s="20"/>
      <c r="EK6" s="20"/>
      <c r="EQ6" s="20"/>
      <c r="ER6" s="20"/>
      <c r="ES6" s="20"/>
      <c r="ET6" s="20"/>
      <c r="EU6" s="20"/>
      <c r="FA6" s="20"/>
      <c r="FB6" s="20"/>
      <c r="FC6" s="20"/>
      <c r="FD6" s="20"/>
      <c r="FE6" s="20"/>
      <c r="FK6" s="20"/>
      <c r="FL6" s="20"/>
      <c r="FM6" s="20"/>
      <c r="FN6" s="20"/>
      <c r="FO6" s="20"/>
    </row>
    <row r="7" spans="1:179" ht="15.75" x14ac:dyDescent="0.25">
      <c r="A7" s="2">
        <v>1926</v>
      </c>
      <c r="B7" t="s">
        <v>2450</v>
      </c>
      <c r="C7" t="s">
        <v>2524</v>
      </c>
      <c r="D7" t="s">
        <v>2522</v>
      </c>
      <c r="E7" t="s">
        <v>2651</v>
      </c>
      <c r="F7" t="s">
        <v>2702</v>
      </c>
      <c r="G7" s="10">
        <v>2661</v>
      </c>
      <c r="H7" s="30"/>
      <c r="I7" t="s">
        <v>2746</v>
      </c>
      <c r="J7" t="s">
        <v>2703</v>
      </c>
      <c r="K7" s="10">
        <v>1111</v>
      </c>
      <c r="M7" t="s">
        <v>2703</v>
      </c>
      <c r="N7" s="10">
        <v>576</v>
      </c>
      <c r="O7" s="30"/>
      <c r="Q7" s="31"/>
      <c r="S7" s="20"/>
      <c r="T7" s="20"/>
      <c r="U7" s="20"/>
      <c r="V7" s="20"/>
      <c r="W7" s="20"/>
      <c r="X7" s="22"/>
      <c r="Y7" s="20"/>
      <c r="Z7" s="20"/>
      <c r="AA7" s="20"/>
      <c r="AB7" s="20"/>
      <c r="AC7" s="22"/>
      <c r="AD7" s="20"/>
      <c r="AE7" s="20"/>
      <c r="AF7" s="22"/>
      <c r="AG7" s="20"/>
      <c r="AH7" s="20"/>
      <c r="AI7" s="29"/>
      <c r="AP7" s="10"/>
      <c r="AS7" s="10"/>
      <c r="AV7" s="10"/>
      <c r="AX7" s="1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DR7" s="20"/>
      <c r="DS7" s="20"/>
      <c r="DT7" s="20"/>
      <c r="DU7" s="20"/>
      <c r="DZ7" s="20"/>
      <c r="EA7" s="20"/>
      <c r="EB7" s="20"/>
      <c r="EC7" s="20"/>
      <c r="EH7" s="20"/>
      <c r="EI7" s="20"/>
      <c r="EJ7" s="20"/>
      <c r="EK7" s="20"/>
      <c r="EQ7" s="20"/>
      <c r="ER7" s="20"/>
      <c r="ES7" s="20"/>
      <c r="ET7" s="20"/>
      <c r="EU7" s="20"/>
      <c r="FA7" s="20"/>
      <c r="FB7" s="20"/>
      <c r="FC7" s="20"/>
      <c r="FD7" s="20"/>
      <c r="FE7" s="20"/>
      <c r="FK7" s="20"/>
      <c r="FL7" s="20"/>
      <c r="FM7" s="20"/>
      <c r="FN7" s="20"/>
      <c r="FO7" s="20"/>
    </row>
    <row r="8" spans="1:179" ht="15.75" x14ac:dyDescent="0.25">
      <c r="A8" s="2">
        <v>1927</v>
      </c>
      <c r="B8" t="s">
        <v>2452</v>
      </c>
      <c r="C8" t="s">
        <v>2525</v>
      </c>
      <c r="D8" t="s">
        <v>2593</v>
      </c>
      <c r="E8" t="s">
        <v>2454</v>
      </c>
      <c r="F8" t="s">
        <v>2704</v>
      </c>
      <c r="G8" s="10">
        <v>2524</v>
      </c>
      <c r="H8" s="30"/>
      <c r="I8" t="s">
        <v>2652</v>
      </c>
      <c r="J8" t="s">
        <v>2522</v>
      </c>
      <c r="K8" s="10">
        <v>1041</v>
      </c>
      <c r="M8" t="s">
        <v>2455</v>
      </c>
      <c r="N8" s="10">
        <v>579</v>
      </c>
      <c r="O8" s="30"/>
      <c r="Q8" s="31"/>
      <c r="S8" s="20"/>
      <c r="T8" s="20"/>
      <c r="U8" s="20"/>
      <c r="V8" s="20"/>
      <c r="W8" s="20"/>
      <c r="X8" s="22"/>
      <c r="Y8" s="20"/>
      <c r="Z8" s="20"/>
      <c r="AA8" s="20"/>
      <c r="AB8" s="20"/>
      <c r="AC8" s="22"/>
      <c r="AD8" s="20"/>
      <c r="AE8" s="20"/>
      <c r="AF8" s="22"/>
      <c r="AG8" s="20"/>
      <c r="AH8" s="20"/>
      <c r="AI8" s="29"/>
      <c r="AP8" s="10"/>
      <c r="AS8" s="10"/>
      <c r="AV8" s="10"/>
      <c r="AX8" s="1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DR8" s="20"/>
      <c r="DS8" s="20"/>
      <c r="DT8" s="20"/>
      <c r="DU8" s="20"/>
      <c r="DZ8" s="20"/>
      <c r="EA8" s="20"/>
      <c r="EB8" s="20"/>
      <c r="EC8" s="20"/>
      <c r="EH8" s="20"/>
      <c r="EI8" s="20"/>
      <c r="EJ8" s="20"/>
      <c r="EK8" s="20"/>
      <c r="EQ8" s="20"/>
      <c r="ER8" s="20"/>
      <c r="ES8" s="20"/>
      <c r="ET8" s="20"/>
      <c r="EU8" s="20"/>
      <c r="FA8" s="20"/>
      <c r="FB8" s="20"/>
      <c r="FC8" s="20"/>
      <c r="FD8" s="20"/>
      <c r="FE8" s="20"/>
      <c r="FK8" s="20"/>
      <c r="FL8" s="20"/>
      <c r="FM8" s="20"/>
      <c r="FN8" s="20"/>
      <c r="FO8" s="20"/>
    </row>
    <row r="9" spans="1:179" ht="15.75" x14ac:dyDescent="0.25">
      <c r="A9" s="2">
        <v>1928</v>
      </c>
      <c r="B9" t="s">
        <v>2453</v>
      </c>
      <c r="C9" t="s">
        <v>2526</v>
      </c>
      <c r="D9" t="s">
        <v>2594</v>
      </c>
      <c r="E9" t="s">
        <v>2652</v>
      </c>
      <c r="F9" t="s">
        <v>2657</v>
      </c>
      <c r="G9" s="10">
        <v>2519</v>
      </c>
      <c r="H9" s="30"/>
      <c r="I9" t="s">
        <v>2706</v>
      </c>
      <c r="J9" t="s">
        <v>2787</v>
      </c>
      <c r="K9" s="10">
        <v>1072</v>
      </c>
      <c r="M9" t="s">
        <v>2822</v>
      </c>
      <c r="N9" s="10">
        <v>598</v>
      </c>
      <c r="O9" s="30"/>
      <c r="P9" t="s">
        <v>2454</v>
      </c>
      <c r="Q9" s="10">
        <v>1666</v>
      </c>
      <c r="S9" s="20"/>
      <c r="T9" s="20"/>
      <c r="U9" s="20"/>
      <c r="V9" s="20"/>
      <c r="W9" s="20"/>
      <c r="X9" s="22"/>
      <c r="Y9" s="20"/>
      <c r="Z9" s="20"/>
      <c r="AA9" s="20"/>
      <c r="AB9" s="20"/>
      <c r="AC9" s="22"/>
      <c r="AD9" s="20"/>
      <c r="AE9" s="20"/>
      <c r="AF9" s="22"/>
      <c r="AG9" s="20"/>
      <c r="AH9" s="20"/>
      <c r="AI9" s="29"/>
      <c r="AP9" s="10"/>
      <c r="AS9" s="10"/>
      <c r="AV9" s="10"/>
      <c r="AX9" s="1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DR9" s="20"/>
      <c r="DS9" s="20"/>
      <c r="DT9" s="20"/>
      <c r="DU9" s="20"/>
      <c r="DZ9" s="20"/>
      <c r="EA9" s="20"/>
      <c r="EB9" s="20"/>
      <c r="EC9" s="20"/>
      <c r="EH9" s="20"/>
      <c r="EI9" s="20"/>
      <c r="EJ9" s="20"/>
      <c r="EK9" s="20"/>
      <c r="EQ9" s="20"/>
      <c r="ER9" s="20"/>
      <c r="ES9" s="20"/>
      <c r="ET9" s="20"/>
      <c r="EU9" s="20"/>
      <c r="FA9" s="20"/>
      <c r="FB9" s="20"/>
      <c r="FC9" s="20"/>
      <c r="FD9" s="20"/>
      <c r="FE9" s="20"/>
      <c r="FK9" s="20"/>
      <c r="FL9" s="20"/>
      <c r="FM9" s="20"/>
      <c r="FN9" s="20"/>
      <c r="FO9" s="20"/>
    </row>
    <row r="10" spans="1:179" ht="15.75" x14ac:dyDescent="0.25">
      <c r="A10" s="2">
        <v>1929</v>
      </c>
      <c r="B10" t="s">
        <v>2454</v>
      </c>
      <c r="C10" t="s">
        <v>2527</v>
      </c>
      <c r="D10" t="s">
        <v>2595</v>
      </c>
      <c r="E10" t="s">
        <v>2525</v>
      </c>
      <c r="F10" t="s">
        <v>2704</v>
      </c>
      <c r="G10" s="10">
        <v>2482</v>
      </c>
      <c r="H10" s="30"/>
      <c r="I10" t="s">
        <v>2653</v>
      </c>
      <c r="J10" t="s">
        <v>2788</v>
      </c>
      <c r="K10" s="10">
        <v>1053</v>
      </c>
      <c r="M10" t="s">
        <v>2451</v>
      </c>
      <c r="N10" s="10">
        <v>603</v>
      </c>
      <c r="O10" s="30"/>
      <c r="P10" t="s">
        <v>2453</v>
      </c>
      <c r="Q10" s="10">
        <f>564+533+509</f>
        <v>1606</v>
      </c>
      <c r="S10" s="20"/>
      <c r="T10" s="20"/>
      <c r="U10" s="20"/>
      <c r="V10" s="20"/>
      <c r="W10" s="20"/>
      <c r="X10" s="22"/>
      <c r="Y10" s="20"/>
      <c r="Z10" s="20"/>
      <c r="AA10" s="20"/>
      <c r="AB10" s="20"/>
      <c r="AC10" s="22"/>
      <c r="AD10" s="20"/>
      <c r="AE10" s="20"/>
      <c r="AF10" s="22"/>
      <c r="AG10" s="20"/>
      <c r="AH10" s="20"/>
      <c r="AI10" s="22"/>
      <c r="AP10" s="10"/>
      <c r="AS10" s="10"/>
      <c r="AV10" s="10"/>
      <c r="AX10" s="1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DR10" s="20"/>
      <c r="DS10" s="20"/>
      <c r="DT10" s="20"/>
      <c r="DU10" s="20"/>
      <c r="DZ10" s="20"/>
      <c r="EA10" s="20"/>
      <c r="EB10" s="20"/>
      <c r="EC10" s="20"/>
      <c r="EH10" s="20"/>
      <c r="EI10" s="20"/>
      <c r="EJ10" s="20"/>
      <c r="EK10" s="20"/>
      <c r="EQ10" s="20"/>
      <c r="ER10" s="20"/>
      <c r="ES10" s="20"/>
      <c r="ET10" s="20"/>
      <c r="EU10" s="20"/>
      <c r="FA10" s="20"/>
      <c r="FB10" s="20"/>
      <c r="FC10" s="20"/>
      <c r="FD10" s="20"/>
      <c r="FE10" s="20"/>
      <c r="FK10" s="20"/>
      <c r="FL10" s="20"/>
      <c r="FM10" s="20"/>
      <c r="FN10" s="20"/>
      <c r="FO10" s="20"/>
    </row>
    <row r="11" spans="1:179" ht="15.75" x14ac:dyDescent="0.25">
      <c r="A11" s="2">
        <v>1930</v>
      </c>
      <c r="B11" t="s">
        <v>2453</v>
      </c>
      <c r="C11" t="s">
        <v>2526</v>
      </c>
      <c r="D11" t="s">
        <v>2594</v>
      </c>
      <c r="E11" t="s">
        <v>2653</v>
      </c>
      <c r="F11" t="s">
        <v>2652</v>
      </c>
      <c r="G11" s="10">
        <v>2481</v>
      </c>
      <c r="H11" s="30"/>
      <c r="I11" t="s">
        <v>2522</v>
      </c>
      <c r="J11" t="s">
        <v>2660</v>
      </c>
      <c r="K11" s="10">
        <v>1015</v>
      </c>
      <c r="M11" t="s">
        <v>2823</v>
      </c>
      <c r="N11" s="10">
        <v>564</v>
      </c>
      <c r="O11" s="30"/>
      <c r="P11" t="s">
        <v>2859</v>
      </c>
      <c r="Q11" s="10">
        <v>1565</v>
      </c>
      <c r="S11" s="20"/>
      <c r="T11" s="20"/>
      <c r="U11" s="20"/>
      <c r="V11" s="20"/>
      <c r="W11" s="20"/>
      <c r="X11" s="22"/>
      <c r="Y11" s="20"/>
      <c r="Z11" s="20"/>
      <c r="AA11" s="20"/>
      <c r="AB11" s="20"/>
      <c r="AC11" s="22"/>
      <c r="AD11" s="20"/>
      <c r="AE11" s="20"/>
      <c r="AF11" s="22"/>
      <c r="AG11" s="20"/>
      <c r="AH11" s="20"/>
      <c r="AI11" s="22"/>
      <c r="AP11" s="10"/>
      <c r="AS11" s="10"/>
      <c r="AV11" s="10"/>
      <c r="AX11" s="1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DR11" s="20"/>
      <c r="DS11" s="20"/>
      <c r="DT11" s="20"/>
      <c r="DU11" s="20"/>
      <c r="DZ11" s="20"/>
      <c r="EA11" s="20"/>
      <c r="EB11" s="20"/>
      <c r="EC11" s="20"/>
      <c r="EH11" s="20"/>
      <c r="EI11" s="20"/>
      <c r="EJ11" s="20"/>
      <c r="EK11" s="20"/>
      <c r="EQ11" s="20"/>
      <c r="ER11" s="20"/>
      <c r="ES11" s="20"/>
      <c r="ET11" s="20"/>
      <c r="EU11" s="20"/>
      <c r="FA11" s="20"/>
      <c r="FB11" s="20"/>
      <c r="FC11" s="20"/>
      <c r="FD11" s="20"/>
      <c r="FE11" s="20"/>
      <c r="FK11" s="20"/>
      <c r="FL11" s="20"/>
      <c r="FM11" s="20"/>
      <c r="FN11" s="20"/>
      <c r="FO11" s="20"/>
    </row>
    <row r="12" spans="1:179" ht="15.75" x14ac:dyDescent="0.25">
      <c r="A12" s="2">
        <v>1931</v>
      </c>
      <c r="B12" t="s">
        <v>2455</v>
      </c>
      <c r="C12" t="s">
        <v>2528</v>
      </c>
      <c r="D12" t="s">
        <v>2596</v>
      </c>
      <c r="E12" t="s">
        <v>2654</v>
      </c>
      <c r="F12" t="s">
        <v>2705</v>
      </c>
      <c r="G12" s="10">
        <v>2477</v>
      </c>
      <c r="H12" s="30"/>
      <c r="I12" t="s">
        <v>2453</v>
      </c>
      <c r="J12" t="s">
        <v>2652</v>
      </c>
      <c r="K12" s="10">
        <v>1062</v>
      </c>
      <c r="M12" t="s">
        <v>2655</v>
      </c>
      <c r="N12" s="10">
        <f>150+199+200</f>
        <v>549</v>
      </c>
      <c r="O12" s="30"/>
      <c r="P12" t="s">
        <v>2453</v>
      </c>
      <c r="Q12" s="10">
        <v>1551</v>
      </c>
      <c r="S12" s="20"/>
      <c r="T12" s="20"/>
      <c r="U12" s="20"/>
      <c r="V12" s="20"/>
      <c r="W12" s="20"/>
      <c r="X12" s="22"/>
      <c r="Y12" s="20"/>
      <c r="Z12" s="20"/>
      <c r="AA12" s="20"/>
      <c r="AB12" s="20"/>
      <c r="AC12" s="22"/>
      <c r="AD12" s="20"/>
      <c r="AE12" s="20"/>
      <c r="AF12" s="22"/>
      <c r="AG12" s="20"/>
      <c r="AH12" s="20"/>
      <c r="AI12" s="22"/>
      <c r="AP12" s="10"/>
      <c r="AS12" s="10"/>
      <c r="AV12" s="10"/>
      <c r="AX12" s="1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DR12" s="20"/>
      <c r="DS12" s="20"/>
      <c r="DT12" s="20"/>
      <c r="DU12" s="20"/>
      <c r="DZ12" s="20"/>
      <c r="EA12" s="20"/>
      <c r="EB12" s="20"/>
      <c r="EC12" s="20"/>
      <c r="EH12" s="20"/>
      <c r="EI12" s="20"/>
      <c r="EJ12" s="20"/>
      <c r="EK12" s="20"/>
      <c r="EQ12" s="20"/>
      <c r="ER12" s="20"/>
      <c r="ES12" s="20"/>
      <c r="ET12" s="20"/>
      <c r="EU12" s="20"/>
      <c r="FA12" s="20"/>
      <c r="FB12" s="20"/>
      <c r="FC12" s="20"/>
      <c r="FD12" s="20"/>
      <c r="FE12" s="20"/>
      <c r="FK12" s="20"/>
      <c r="FL12" s="20"/>
      <c r="FM12" s="20"/>
      <c r="FN12" s="20"/>
      <c r="FO12" s="20"/>
    </row>
    <row r="13" spans="1:179" ht="15.75" x14ac:dyDescent="0.25">
      <c r="A13" s="2">
        <v>1932</v>
      </c>
      <c r="B13" t="s">
        <v>2456</v>
      </c>
      <c r="C13" t="s">
        <v>2529</v>
      </c>
      <c r="D13" t="s">
        <v>2597</v>
      </c>
      <c r="E13" t="s">
        <v>2655</v>
      </c>
      <c r="F13" t="s">
        <v>2706</v>
      </c>
      <c r="G13" s="10">
        <v>2569</v>
      </c>
      <c r="H13" s="30"/>
      <c r="I13" t="s">
        <v>2706</v>
      </c>
      <c r="J13" t="s">
        <v>2529</v>
      </c>
      <c r="K13" s="10">
        <v>1163</v>
      </c>
      <c r="M13" t="s">
        <v>2824</v>
      </c>
      <c r="N13" s="10">
        <v>573</v>
      </c>
      <c r="O13" s="30"/>
      <c r="P13" t="s">
        <v>2706</v>
      </c>
      <c r="Q13" s="10">
        <f>525+598+559</f>
        <v>1682</v>
      </c>
      <c r="S13" s="20"/>
      <c r="T13" s="20"/>
      <c r="U13" s="20"/>
      <c r="V13" s="20"/>
      <c r="W13" s="20"/>
      <c r="X13" s="22"/>
      <c r="Y13" s="20"/>
      <c r="Z13" s="20"/>
      <c r="AA13" s="20"/>
      <c r="AB13" s="20"/>
      <c r="AC13" s="22"/>
      <c r="AD13" s="20"/>
      <c r="AE13" s="20"/>
      <c r="AF13" s="22"/>
      <c r="AG13" s="20"/>
      <c r="AH13" s="20"/>
      <c r="AI13" s="22"/>
      <c r="AP13" s="10"/>
      <c r="AS13" s="10"/>
      <c r="AV13" s="10"/>
      <c r="AX13" s="1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DR13" s="20"/>
      <c r="DS13" s="20"/>
      <c r="DT13" s="20"/>
      <c r="DU13" s="20"/>
      <c r="DZ13" s="20"/>
      <c r="EA13" s="20"/>
      <c r="EB13" s="20"/>
      <c r="EC13" s="20"/>
      <c r="EH13" s="20"/>
      <c r="EI13" s="20"/>
      <c r="EJ13" s="20"/>
      <c r="EK13" s="20"/>
      <c r="EQ13" s="20"/>
      <c r="ER13" s="20"/>
      <c r="ES13" s="20"/>
      <c r="ET13" s="20"/>
      <c r="EU13" s="20"/>
      <c r="FA13" s="20"/>
      <c r="FB13" s="20"/>
      <c r="FC13" s="20"/>
      <c r="FD13" s="20"/>
      <c r="FE13" s="20"/>
      <c r="FK13" s="20"/>
      <c r="FL13" s="20"/>
      <c r="FM13" s="20"/>
      <c r="FN13" s="20"/>
      <c r="FO13" s="20"/>
    </row>
    <row r="14" spans="1:179" ht="15.75" x14ac:dyDescent="0.25">
      <c r="A14" s="2">
        <v>1933</v>
      </c>
      <c r="B14" t="s">
        <v>4058</v>
      </c>
      <c r="C14" t="s">
        <v>4058</v>
      </c>
      <c r="D14" t="s">
        <v>4058</v>
      </c>
      <c r="E14" t="s">
        <v>4058</v>
      </c>
      <c r="F14" t="s">
        <v>4058</v>
      </c>
      <c r="G14" s="10"/>
      <c r="H14" s="30"/>
      <c r="I14" t="s">
        <v>4058</v>
      </c>
      <c r="J14" t="s">
        <v>4058</v>
      </c>
      <c r="K14" s="10"/>
      <c r="M14" t="s">
        <v>4058</v>
      </c>
      <c r="N14" s="10"/>
      <c r="O14" s="30"/>
      <c r="P14" t="s">
        <v>4058</v>
      </c>
      <c r="Q14" s="31"/>
      <c r="S14" s="20"/>
      <c r="T14" s="20"/>
      <c r="U14" s="20"/>
      <c r="V14" s="20"/>
      <c r="W14" s="20"/>
      <c r="X14" s="22"/>
      <c r="Y14" s="20"/>
      <c r="Z14" s="20"/>
      <c r="AA14" s="20"/>
      <c r="AB14" s="20"/>
      <c r="AC14" s="22"/>
      <c r="AD14" s="20"/>
      <c r="AE14" s="20"/>
      <c r="AF14" s="22"/>
      <c r="AG14" s="20"/>
      <c r="AH14" s="20"/>
      <c r="AI14" s="29"/>
      <c r="AP14" s="10"/>
      <c r="AS14" s="10"/>
      <c r="AV14" s="10"/>
      <c r="AX14" s="1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DR14" s="20"/>
      <c r="DS14" s="20"/>
      <c r="DT14" s="20"/>
      <c r="DU14" s="20"/>
      <c r="DZ14" s="20"/>
      <c r="EA14" s="20"/>
      <c r="EB14" s="20"/>
      <c r="EC14" s="20"/>
      <c r="EH14" s="20"/>
      <c r="EI14" s="20"/>
      <c r="EJ14" s="20"/>
      <c r="EK14" s="20"/>
      <c r="EQ14" s="20"/>
      <c r="ER14" s="20"/>
      <c r="ES14" s="20"/>
      <c r="ET14" s="20"/>
      <c r="EU14" s="20"/>
      <c r="FA14" s="20"/>
      <c r="FB14" s="20"/>
      <c r="FC14" s="20"/>
      <c r="FD14" s="20"/>
      <c r="FE14" s="20"/>
      <c r="FK14" s="20"/>
      <c r="FL14" s="20"/>
      <c r="FM14" s="20"/>
      <c r="FN14" s="20"/>
      <c r="FO14" s="20"/>
    </row>
    <row r="15" spans="1:179" ht="15.75" x14ac:dyDescent="0.25">
      <c r="A15" s="2">
        <v>1934</v>
      </c>
      <c r="B15" t="s">
        <v>2457</v>
      </c>
      <c r="C15" t="s">
        <v>2530</v>
      </c>
      <c r="D15" t="s">
        <v>2531</v>
      </c>
      <c r="E15" t="s">
        <v>2656</v>
      </c>
      <c r="F15" t="s">
        <v>2707</v>
      </c>
      <c r="G15" s="10">
        <v>2580</v>
      </c>
      <c r="H15" s="30"/>
      <c r="I15" t="s">
        <v>2706</v>
      </c>
      <c r="J15" t="s">
        <v>2655</v>
      </c>
      <c r="K15" s="10">
        <v>1062</v>
      </c>
      <c r="M15" t="s">
        <v>2796</v>
      </c>
      <c r="N15" s="10">
        <f>182+160+226</f>
        <v>568</v>
      </c>
      <c r="O15" s="30"/>
      <c r="P15" t="s">
        <v>2796</v>
      </c>
      <c r="Q15" s="10">
        <v>1631</v>
      </c>
      <c r="S15" s="20"/>
      <c r="T15" s="20"/>
      <c r="U15" s="20"/>
      <c r="V15" s="20"/>
      <c r="W15" s="20"/>
      <c r="X15" s="22"/>
      <c r="Y15" s="20"/>
      <c r="Z15" s="20"/>
      <c r="AA15" s="20"/>
      <c r="AB15" s="20"/>
      <c r="AC15" s="22"/>
      <c r="AD15" s="20"/>
      <c r="AE15" s="20"/>
      <c r="AF15" s="22"/>
      <c r="AG15" s="20"/>
      <c r="AH15" s="20"/>
      <c r="AI15" s="29"/>
      <c r="AP15" s="10"/>
      <c r="AS15" s="10"/>
      <c r="AV15" s="10"/>
      <c r="AX15" s="1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DR15" s="20"/>
      <c r="DS15" s="20"/>
      <c r="DT15" s="20"/>
      <c r="DU15" s="20"/>
      <c r="DZ15" s="20"/>
      <c r="EA15" s="20"/>
      <c r="EB15" s="20"/>
      <c r="EC15" s="20"/>
      <c r="EH15" s="20"/>
      <c r="EI15" s="20"/>
      <c r="EJ15" s="20"/>
      <c r="EK15" s="20"/>
      <c r="EQ15" s="20"/>
      <c r="ER15" s="20"/>
      <c r="ES15" s="20"/>
      <c r="ET15" s="20"/>
      <c r="EU15" s="20"/>
      <c r="FA15" s="20"/>
      <c r="FB15" s="20"/>
      <c r="FC15" s="20"/>
      <c r="FD15" s="20"/>
      <c r="FE15" s="20"/>
      <c r="FK15" s="20"/>
      <c r="FL15" s="20"/>
      <c r="FM15" s="20"/>
      <c r="FN15" s="20"/>
      <c r="FO15" s="20"/>
    </row>
    <row r="16" spans="1:179" ht="15.75" x14ac:dyDescent="0.25">
      <c r="A16" s="2">
        <v>1935</v>
      </c>
      <c r="B16" t="s">
        <v>2453</v>
      </c>
      <c r="C16" t="s">
        <v>2531</v>
      </c>
      <c r="D16" t="s">
        <v>2530</v>
      </c>
      <c r="E16" t="s">
        <v>2657</v>
      </c>
      <c r="F16" t="s">
        <v>2656</v>
      </c>
      <c r="G16" s="10">
        <f>805+829+885</f>
        <v>2519</v>
      </c>
      <c r="H16" s="30"/>
      <c r="I16" t="s">
        <v>2531</v>
      </c>
      <c r="J16" t="s">
        <v>2530</v>
      </c>
      <c r="K16" s="10">
        <v>1057</v>
      </c>
      <c r="M16" t="s">
        <v>2596</v>
      </c>
      <c r="N16" s="10">
        <v>556</v>
      </c>
      <c r="O16" s="30"/>
      <c r="P16" t="s">
        <v>2860</v>
      </c>
      <c r="Q16" s="10">
        <v>1602</v>
      </c>
      <c r="S16" s="20"/>
      <c r="T16" s="20"/>
      <c r="U16" s="20"/>
      <c r="V16" s="20"/>
      <c r="W16" s="20"/>
      <c r="X16" s="22"/>
      <c r="Y16" s="20"/>
      <c r="Z16" s="20"/>
      <c r="AA16" s="20"/>
      <c r="AB16" s="20"/>
      <c r="AC16" s="22"/>
      <c r="AD16" s="20"/>
      <c r="AE16" s="20"/>
      <c r="AF16" s="22"/>
      <c r="AG16" s="20"/>
      <c r="AH16" s="20"/>
      <c r="AI16" s="29"/>
      <c r="AP16" s="10"/>
      <c r="AS16" s="10"/>
      <c r="AV16" s="10"/>
      <c r="AX16" s="1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DR16" s="20"/>
      <c r="DS16" s="20"/>
      <c r="DT16" s="20"/>
      <c r="DU16" s="20"/>
      <c r="DZ16" s="20"/>
      <c r="EA16" s="20"/>
      <c r="EB16" s="20"/>
      <c r="EC16" s="20"/>
      <c r="EH16" s="20"/>
      <c r="EI16" s="20"/>
      <c r="EJ16" s="20"/>
      <c r="EK16" s="20"/>
      <c r="EQ16" s="20"/>
      <c r="ER16" s="20"/>
      <c r="ES16" s="20"/>
      <c r="ET16" s="20"/>
      <c r="EU16" s="20"/>
      <c r="FA16" s="20"/>
      <c r="FB16" s="20"/>
      <c r="FC16" s="20"/>
      <c r="FD16" s="20"/>
      <c r="FE16" s="20"/>
      <c r="FK16" s="20"/>
      <c r="FL16" s="20"/>
      <c r="FM16" s="20"/>
      <c r="FN16" s="20"/>
      <c r="FO16" s="20"/>
    </row>
    <row r="17" spans="1:171" ht="15.75" x14ac:dyDescent="0.25">
      <c r="A17" s="2">
        <v>1936</v>
      </c>
      <c r="B17" t="s">
        <v>2458</v>
      </c>
      <c r="C17" t="s">
        <v>2532</v>
      </c>
      <c r="D17" t="s">
        <v>2598</v>
      </c>
      <c r="E17" t="s">
        <v>2658</v>
      </c>
      <c r="F17" t="s">
        <v>2708</v>
      </c>
      <c r="G17" s="10">
        <v>2366</v>
      </c>
      <c r="H17" s="30"/>
      <c r="I17" t="s">
        <v>2650</v>
      </c>
      <c r="J17" t="s">
        <v>2789</v>
      </c>
      <c r="K17" s="10">
        <v>1023</v>
      </c>
      <c r="M17" t="s">
        <v>2657</v>
      </c>
      <c r="N17" s="10">
        <v>600</v>
      </c>
      <c r="O17" s="30"/>
      <c r="P17" t="s">
        <v>2531</v>
      </c>
      <c r="Q17" s="10">
        <v>1617</v>
      </c>
      <c r="S17" s="20"/>
      <c r="T17" s="20"/>
      <c r="U17" s="20"/>
      <c r="V17" s="20"/>
      <c r="W17" s="20"/>
      <c r="X17" s="22"/>
      <c r="Y17" s="20"/>
      <c r="Z17" s="20"/>
      <c r="AA17" s="20"/>
      <c r="AB17" s="20"/>
      <c r="AC17" s="22"/>
      <c r="AD17" s="20"/>
      <c r="AE17" s="20"/>
      <c r="AF17" s="22"/>
      <c r="AG17" s="20"/>
      <c r="AH17" s="20"/>
      <c r="AI17" s="22"/>
      <c r="AP17" s="10"/>
      <c r="AS17" s="10"/>
      <c r="AV17" s="10"/>
      <c r="AX17" s="1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DR17" s="20"/>
      <c r="DS17" s="20"/>
      <c r="DT17" s="20"/>
      <c r="DU17" s="20"/>
      <c r="DZ17" s="20"/>
      <c r="EA17" s="20"/>
      <c r="EB17" s="20"/>
      <c r="EC17" s="20"/>
      <c r="EH17" s="20"/>
      <c r="EI17" s="20"/>
      <c r="EJ17" s="20"/>
      <c r="EK17" s="20"/>
      <c r="EQ17" s="20"/>
      <c r="ER17" s="20"/>
      <c r="ES17" s="20"/>
      <c r="ET17" s="20"/>
      <c r="EU17" s="20"/>
      <c r="FA17" s="20"/>
      <c r="FB17" s="20"/>
      <c r="FC17" s="20"/>
      <c r="FD17" s="20"/>
      <c r="FE17" s="20"/>
      <c r="FK17" s="20"/>
      <c r="FL17" s="20"/>
      <c r="FM17" s="20"/>
      <c r="FN17" s="20"/>
      <c r="FO17" s="20"/>
    </row>
    <row r="18" spans="1:171" ht="15.75" x14ac:dyDescent="0.25">
      <c r="A18" s="2">
        <v>1937</v>
      </c>
      <c r="B18" t="s">
        <v>2459</v>
      </c>
      <c r="C18" t="s">
        <v>2526</v>
      </c>
      <c r="D18" t="s">
        <v>2594</v>
      </c>
      <c r="E18" t="s">
        <v>2657</v>
      </c>
      <c r="F18" t="s">
        <v>2709</v>
      </c>
      <c r="G18" s="10">
        <v>2629</v>
      </c>
      <c r="H18" s="30"/>
      <c r="I18" t="s">
        <v>2706</v>
      </c>
      <c r="J18" t="s">
        <v>2655</v>
      </c>
      <c r="K18" s="10">
        <v>1131</v>
      </c>
      <c r="M18" t="s">
        <v>2825</v>
      </c>
      <c r="N18" s="10">
        <v>596</v>
      </c>
      <c r="O18" s="30"/>
      <c r="P18" t="s">
        <v>2464</v>
      </c>
      <c r="Q18" s="10">
        <f>598+561+534</f>
        <v>1693</v>
      </c>
      <c r="S18" s="20"/>
      <c r="T18" s="20"/>
      <c r="U18" s="20"/>
      <c r="V18" s="20"/>
      <c r="W18" s="20"/>
      <c r="X18" s="22"/>
      <c r="Y18" s="20"/>
      <c r="Z18" s="20"/>
      <c r="AA18" s="20"/>
      <c r="AB18" s="20"/>
      <c r="AC18" s="22"/>
      <c r="AD18" s="20"/>
      <c r="AE18" s="20"/>
      <c r="AF18" s="22"/>
      <c r="AG18" s="20"/>
      <c r="AH18" s="20"/>
      <c r="AI18" s="22"/>
      <c r="AP18" s="10"/>
      <c r="AS18" s="10"/>
      <c r="AV18" s="10"/>
      <c r="AX18" s="1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DR18" s="20"/>
      <c r="DS18" s="20"/>
      <c r="DT18" s="20"/>
      <c r="DU18" s="20"/>
      <c r="DZ18" s="20"/>
      <c r="EA18" s="20"/>
      <c r="EB18" s="20"/>
      <c r="EC18" s="20"/>
      <c r="EH18" s="20"/>
      <c r="EI18" s="20"/>
      <c r="EJ18" s="20"/>
      <c r="EK18" s="20"/>
      <c r="EQ18" s="20"/>
      <c r="ER18" s="20"/>
      <c r="ES18" s="20"/>
      <c r="ET18" s="20"/>
      <c r="EU18" s="20"/>
      <c r="FA18" s="20"/>
      <c r="FB18" s="20"/>
      <c r="FC18" s="20"/>
      <c r="FD18" s="20"/>
      <c r="FE18" s="20"/>
      <c r="FK18" s="20"/>
      <c r="FL18" s="20"/>
      <c r="FM18" s="20"/>
      <c r="FN18" s="20"/>
      <c r="FO18" s="20"/>
    </row>
    <row r="19" spans="1:171" ht="15.75" x14ac:dyDescent="0.25">
      <c r="A19" s="2">
        <v>1938</v>
      </c>
      <c r="B19" t="s">
        <v>2460</v>
      </c>
      <c r="C19" t="s">
        <v>2533</v>
      </c>
      <c r="D19" t="s">
        <v>2599</v>
      </c>
      <c r="E19" t="s">
        <v>2659</v>
      </c>
      <c r="F19" t="s">
        <v>2600</v>
      </c>
      <c r="G19" s="10">
        <v>2672</v>
      </c>
      <c r="H19" s="30"/>
      <c r="I19" t="s">
        <v>2747</v>
      </c>
      <c r="J19" t="s">
        <v>2790</v>
      </c>
      <c r="K19" s="10">
        <v>1232</v>
      </c>
      <c r="M19" t="s">
        <v>2663</v>
      </c>
      <c r="N19" s="10">
        <v>628</v>
      </c>
      <c r="O19" s="30"/>
      <c r="P19" t="s">
        <v>2655</v>
      </c>
      <c r="Q19" s="10">
        <v>1809</v>
      </c>
      <c r="S19" s="20"/>
      <c r="T19" s="20"/>
      <c r="U19" s="20"/>
      <c r="V19" s="20"/>
      <c r="W19" s="20"/>
      <c r="X19" s="22"/>
      <c r="Y19" s="20"/>
      <c r="Z19" s="20"/>
      <c r="AA19" s="20"/>
      <c r="AB19" s="20"/>
      <c r="AC19" s="22"/>
      <c r="AD19" s="20"/>
      <c r="AE19" s="20"/>
      <c r="AF19" s="22"/>
      <c r="AG19" s="20"/>
      <c r="AH19" s="20"/>
      <c r="AI19" s="22"/>
      <c r="AP19" s="10"/>
      <c r="AS19" s="10"/>
      <c r="AV19" s="10"/>
      <c r="AX19" s="1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DR19" s="20"/>
      <c r="DS19" s="20"/>
      <c r="DT19" s="20"/>
      <c r="DU19" s="20"/>
      <c r="DZ19" s="20"/>
      <c r="EA19" s="20"/>
      <c r="EB19" s="20"/>
      <c r="EC19" s="20"/>
      <c r="EH19" s="20"/>
      <c r="EI19" s="20"/>
      <c r="EJ19" s="20"/>
      <c r="EK19" s="20"/>
      <c r="EQ19" s="20"/>
      <c r="ER19" s="20"/>
      <c r="ES19" s="20"/>
      <c r="ET19" s="20"/>
      <c r="EU19" s="20"/>
      <c r="FA19" s="20"/>
      <c r="FB19" s="20"/>
      <c r="FC19" s="20"/>
      <c r="FD19" s="20"/>
      <c r="FE19" s="20"/>
      <c r="FK19" s="20"/>
      <c r="FL19" s="20"/>
      <c r="FM19" s="20"/>
      <c r="FN19" s="20"/>
      <c r="FO19" s="20"/>
    </row>
    <row r="20" spans="1:171" ht="15.75" x14ac:dyDescent="0.25">
      <c r="A20" s="2">
        <v>1939</v>
      </c>
      <c r="B20" t="s">
        <v>2461</v>
      </c>
      <c r="C20" t="s">
        <v>2533</v>
      </c>
      <c r="D20" t="s">
        <v>2600</v>
      </c>
      <c r="E20" t="s">
        <v>2460</v>
      </c>
      <c r="F20" t="s">
        <v>2710</v>
      </c>
      <c r="G20" s="10">
        <v>2841</v>
      </c>
      <c r="H20" s="30"/>
      <c r="I20" t="s">
        <v>2457</v>
      </c>
      <c r="J20" t="s">
        <v>2456</v>
      </c>
      <c r="K20" s="10">
        <v>1190</v>
      </c>
      <c r="M20" t="s">
        <v>2823</v>
      </c>
      <c r="N20" s="10">
        <v>634</v>
      </c>
      <c r="O20" s="30"/>
      <c r="P20" t="s">
        <v>2823</v>
      </c>
      <c r="Q20" s="10">
        <v>1799</v>
      </c>
      <c r="S20" s="20"/>
      <c r="T20" s="20"/>
      <c r="U20" s="20"/>
      <c r="V20" s="20"/>
      <c r="W20" s="20"/>
      <c r="X20" s="22"/>
      <c r="Y20" s="20"/>
      <c r="Z20" s="20"/>
      <c r="AA20" s="20"/>
      <c r="AB20" s="20"/>
      <c r="AC20" s="22"/>
      <c r="AD20" s="20"/>
      <c r="AE20" s="20"/>
      <c r="AF20" s="22"/>
      <c r="AG20" s="20"/>
      <c r="AH20" s="20"/>
      <c r="AI20" s="22"/>
      <c r="AP20" s="10"/>
      <c r="AS20" s="10"/>
      <c r="AV20" s="10"/>
      <c r="AX20" s="1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DR20" s="20"/>
      <c r="DS20" s="20"/>
      <c r="DT20" s="20"/>
      <c r="DU20" s="20"/>
      <c r="DZ20" s="20"/>
      <c r="EA20" s="20"/>
      <c r="EB20" s="20"/>
      <c r="EC20" s="20"/>
      <c r="EH20" s="20"/>
      <c r="EI20" s="20"/>
      <c r="EJ20" s="20"/>
      <c r="EK20" s="20"/>
      <c r="EQ20" s="20"/>
      <c r="ER20" s="20"/>
      <c r="ES20" s="20"/>
      <c r="ET20" s="20"/>
      <c r="EU20" s="20"/>
      <c r="FA20" s="20"/>
      <c r="FB20" s="20"/>
      <c r="FC20" s="20"/>
      <c r="FD20" s="20"/>
      <c r="FE20" s="20"/>
      <c r="FK20" s="20"/>
      <c r="FL20" s="20"/>
      <c r="FM20" s="20"/>
      <c r="FN20" s="20"/>
      <c r="FO20" s="20"/>
    </row>
    <row r="21" spans="1:171" ht="15.75" x14ac:dyDescent="0.25">
      <c r="A21" s="2">
        <v>1940</v>
      </c>
      <c r="B21" t="s">
        <v>2462</v>
      </c>
      <c r="C21" t="s">
        <v>2534</v>
      </c>
      <c r="D21" t="s">
        <v>2594</v>
      </c>
      <c r="E21" t="s">
        <v>2660</v>
      </c>
      <c r="F21" t="s">
        <v>2711</v>
      </c>
      <c r="G21" s="10">
        <v>2605</v>
      </c>
      <c r="H21" s="30"/>
      <c r="I21" t="s">
        <v>2748</v>
      </c>
      <c r="J21" t="s">
        <v>2791</v>
      </c>
      <c r="K21" s="10">
        <v>1210</v>
      </c>
      <c r="M21" t="s">
        <v>2657</v>
      </c>
      <c r="N21" s="10">
        <v>625</v>
      </c>
      <c r="O21" s="30"/>
      <c r="P21" t="s">
        <v>2657</v>
      </c>
      <c r="Q21" s="10">
        <v>1687</v>
      </c>
      <c r="S21" s="20"/>
      <c r="T21" s="20"/>
      <c r="U21" s="20"/>
      <c r="V21" s="20"/>
      <c r="W21" s="20"/>
      <c r="X21" s="22"/>
      <c r="Y21" s="20"/>
      <c r="Z21" s="20"/>
      <c r="AA21" s="20"/>
      <c r="AB21" s="20"/>
      <c r="AC21" s="22"/>
      <c r="AD21" s="20"/>
      <c r="AE21" s="20"/>
      <c r="AF21" s="22"/>
      <c r="AG21" s="20"/>
      <c r="AH21" s="20"/>
      <c r="AI21" s="22"/>
      <c r="AP21" s="10"/>
      <c r="AS21" s="10"/>
      <c r="AV21" s="10"/>
      <c r="AX21" s="1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DR21" s="20"/>
      <c r="DS21" s="20"/>
      <c r="DT21" s="20"/>
      <c r="DU21" s="20"/>
      <c r="DZ21" s="20"/>
      <c r="EA21" s="20"/>
      <c r="EB21" s="20"/>
      <c r="EC21" s="20"/>
      <c r="EH21" s="20"/>
      <c r="EI21" s="20"/>
      <c r="EJ21" s="20"/>
      <c r="EK21" s="20"/>
      <c r="EQ21" s="20"/>
      <c r="ER21" s="20"/>
      <c r="ES21" s="20"/>
      <c r="ET21" s="20"/>
      <c r="EU21" s="20"/>
      <c r="FA21" s="20"/>
      <c r="FB21" s="20"/>
      <c r="FC21" s="20"/>
      <c r="FD21" s="20"/>
      <c r="FE21" s="20"/>
      <c r="FK21" s="20"/>
      <c r="FL21" s="20"/>
      <c r="FM21" s="20"/>
      <c r="FN21" s="20"/>
      <c r="FO21" s="20"/>
    </row>
    <row r="22" spans="1:171" ht="15.75" x14ac:dyDescent="0.25">
      <c r="A22" s="2">
        <v>1941</v>
      </c>
      <c r="B22" t="s">
        <v>2463</v>
      </c>
      <c r="C22" t="s">
        <v>2535</v>
      </c>
      <c r="D22" t="s">
        <v>2601</v>
      </c>
      <c r="E22" t="s">
        <v>2661</v>
      </c>
      <c r="F22" t="s">
        <v>2712</v>
      </c>
      <c r="G22" s="10">
        <v>2553</v>
      </c>
      <c r="H22" s="30"/>
      <c r="I22" t="s">
        <v>2749</v>
      </c>
      <c r="J22" t="s">
        <v>2792</v>
      </c>
      <c r="K22" s="10">
        <v>986</v>
      </c>
      <c r="M22" t="s">
        <v>2826</v>
      </c>
      <c r="N22" s="10">
        <v>561</v>
      </c>
      <c r="O22" s="30"/>
      <c r="P22" t="s">
        <v>2655</v>
      </c>
      <c r="Q22" s="10">
        <v>1641</v>
      </c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2"/>
      <c r="AD22" s="20"/>
      <c r="AE22" s="20"/>
      <c r="AF22" s="22"/>
      <c r="AG22" s="20"/>
      <c r="AH22" s="20"/>
      <c r="AI22" s="22"/>
      <c r="AP22" s="10"/>
      <c r="AS22" s="10"/>
      <c r="AV22" s="10"/>
      <c r="AX22" s="1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DR22" s="20"/>
      <c r="DS22" s="20"/>
      <c r="DT22" s="20"/>
      <c r="DU22" s="20"/>
      <c r="DZ22" s="20"/>
      <c r="EA22" s="20"/>
      <c r="EB22" s="20"/>
      <c r="EC22" s="20"/>
      <c r="EH22" s="20"/>
      <c r="EI22" s="20"/>
      <c r="EJ22" s="20"/>
      <c r="EK22" s="20"/>
      <c r="EQ22" s="20"/>
      <c r="ER22" s="20"/>
      <c r="ES22" s="20"/>
      <c r="ET22" s="20"/>
      <c r="EU22" s="20"/>
      <c r="FA22" s="20"/>
      <c r="FB22" s="20"/>
      <c r="FC22" s="20"/>
      <c r="FD22" s="20"/>
      <c r="FE22" s="20"/>
      <c r="FK22" s="20"/>
      <c r="FL22" s="20"/>
      <c r="FM22" s="20"/>
      <c r="FN22" s="20"/>
      <c r="FO22" s="20"/>
    </row>
    <row r="23" spans="1:171" ht="15.75" x14ac:dyDescent="0.25">
      <c r="A23" s="2">
        <v>1942</v>
      </c>
      <c r="B23" t="s">
        <v>2464</v>
      </c>
      <c r="C23" t="s">
        <v>2536</v>
      </c>
      <c r="D23" t="s">
        <v>2602</v>
      </c>
      <c r="E23" t="s">
        <v>2662</v>
      </c>
      <c r="F23" t="s">
        <v>2713</v>
      </c>
      <c r="G23" s="10">
        <v>2550</v>
      </c>
      <c r="H23" s="30"/>
      <c r="I23" t="s">
        <v>2655</v>
      </c>
      <c r="J23" t="s">
        <v>2706</v>
      </c>
      <c r="K23" s="10">
        <v>1118</v>
      </c>
      <c r="M23" t="s">
        <v>2710</v>
      </c>
      <c r="N23" s="10">
        <v>625</v>
      </c>
      <c r="O23" s="30"/>
      <c r="P23" t="s">
        <v>2861</v>
      </c>
      <c r="Q23" s="10">
        <v>1611</v>
      </c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2"/>
      <c r="AD23" s="20"/>
      <c r="AE23" s="20"/>
      <c r="AF23" s="22"/>
      <c r="AG23" s="20"/>
      <c r="AH23" s="20"/>
      <c r="AI23" s="22"/>
      <c r="AP23" s="10"/>
      <c r="AS23" s="10"/>
      <c r="AV23" s="10"/>
      <c r="AX23" s="1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DR23" s="20"/>
      <c r="DS23" s="20"/>
      <c r="DT23" s="20"/>
      <c r="DU23" s="20"/>
      <c r="DZ23" s="20"/>
      <c r="EA23" s="20"/>
      <c r="EB23" s="20"/>
      <c r="EC23" s="20"/>
      <c r="EH23" s="20"/>
      <c r="EI23" s="20"/>
      <c r="EJ23" s="20"/>
      <c r="EK23" s="20"/>
      <c r="EQ23" s="20"/>
      <c r="ER23" s="20"/>
      <c r="ES23" s="20"/>
      <c r="ET23" s="20"/>
      <c r="EU23" s="20"/>
      <c r="FA23" s="20"/>
      <c r="FB23" s="20"/>
      <c r="FC23" s="20"/>
      <c r="FD23" s="20"/>
      <c r="FE23" s="20"/>
      <c r="FK23" s="20"/>
      <c r="FL23" s="20"/>
      <c r="FM23" s="20"/>
      <c r="FN23" s="20"/>
      <c r="FO23" s="20"/>
    </row>
    <row r="24" spans="1:171" ht="15.75" x14ac:dyDescent="0.25">
      <c r="A24" s="2">
        <v>1943</v>
      </c>
      <c r="B24" t="s">
        <v>2465</v>
      </c>
      <c r="C24" t="s">
        <v>2537</v>
      </c>
      <c r="D24" t="s">
        <v>2603</v>
      </c>
      <c r="E24" t="s">
        <v>2663</v>
      </c>
      <c r="F24" t="s">
        <v>2714</v>
      </c>
      <c r="G24" s="10">
        <v>2634</v>
      </c>
      <c r="H24" s="30"/>
      <c r="I24" t="s">
        <v>2750</v>
      </c>
      <c r="J24" t="s">
        <v>2541</v>
      </c>
      <c r="K24" s="10">
        <f>559+509+69</f>
        <v>1137</v>
      </c>
      <c r="M24" t="s">
        <v>2456</v>
      </c>
      <c r="N24" s="10">
        <f>211+200+214+21</f>
        <v>646</v>
      </c>
      <c r="O24" s="30"/>
      <c r="P24" t="s">
        <v>2663</v>
      </c>
      <c r="Q24" s="10">
        <f>632+603+595</f>
        <v>1830</v>
      </c>
      <c r="S24" s="20"/>
      <c r="T24" s="20"/>
      <c r="U24" s="20"/>
      <c r="V24" s="20"/>
      <c r="W24" s="20"/>
      <c r="X24" s="22"/>
      <c r="Y24" s="20"/>
      <c r="Z24" s="20"/>
      <c r="AA24" s="20"/>
      <c r="AB24" s="20"/>
      <c r="AC24" s="22"/>
      <c r="AD24" s="20"/>
      <c r="AE24" s="20"/>
      <c r="AF24" s="22"/>
      <c r="AG24" s="20"/>
      <c r="AH24" s="20"/>
      <c r="AI24" s="22"/>
      <c r="AP24" s="10"/>
      <c r="AS24" s="10"/>
      <c r="AV24" s="10"/>
      <c r="AX24" s="1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DR24" s="20"/>
      <c r="DS24" s="20"/>
      <c r="DT24" s="20"/>
      <c r="DU24" s="20"/>
      <c r="DZ24" s="20"/>
      <c r="EA24" s="20"/>
      <c r="EB24" s="20"/>
      <c r="EC24" s="20"/>
      <c r="EH24" s="20"/>
      <c r="EI24" s="20"/>
      <c r="EJ24" s="20"/>
      <c r="EK24" s="20"/>
      <c r="EQ24" s="20"/>
      <c r="ER24" s="20"/>
      <c r="ES24" s="20"/>
      <c r="ET24" s="20"/>
      <c r="EU24" s="20"/>
      <c r="FA24" s="20"/>
      <c r="FB24" s="20"/>
      <c r="FC24" s="20"/>
      <c r="FD24" s="20"/>
      <c r="FE24" s="20"/>
      <c r="FK24" s="20"/>
      <c r="FL24" s="20"/>
      <c r="FM24" s="20"/>
      <c r="FN24" s="20"/>
      <c r="FO24" s="20"/>
    </row>
    <row r="25" spans="1:171" ht="15.75" x14ac:dyDescent="0.25">
      <c r="A25" s="2">
        <v>1944</v>
      </c>
      <c r="B25" t="s">
        <v>2466</v>
      </c>
      <c r="C25" t="s">
        <v>2538</v>
      </c>
      <c r="D25" t="s">
        <v>2604</v>
      </c>
      <c r="E25" t="s">
        <v>2664</v>
      </c>
      <c r="F25" t="s">
        <v>2715</v>
      </c>
      <c r="G25" s="10">
        <v>2527</v>
      </c>
      <c r="H25" s="30"/>
      <c r="I25" t="s">
        <v>2751</v>
      </c>
      <c r="J25" t="s">
        <v>2793</v>
      </c>
      <c r="K25" s="10">
        <v>1073</v>
      </c>
      <c r="M25" t="s">
        <v>2827</v>
      </c>
      <c r="N25" s="10">
        <f>183+190+195+87</f>
        <v>655</v>
      </c>
      <c r="O25" s="30"/>
      <c r="P25" t="s">
        <v>2706</v>
      </c>
      <c r="Q25" s="10">
        <f>497+564+533</f>
        <v>1594</v>
      </c>
      <c r="S25" s="20"/>
      <c r="T25" s="20"/>
      <c r="U25" s="20"/>
      <c r="V25" s="20"/>
      <c r="W25" s="20"/>
      <c r="X25" s="22"/>
      <c r="Y25" s="20"/>
      <c r="Z25" s="20"/>
      <c r="AA25" s="20"/>
      <c r="AB25" s="20"/>
      <c r="AC25" s="22"/>
      <c r="AD25" s="20"/>
      <c r="AE25" s="20"/>
      <c r="AF25" s="22"/>
      <c r="AG25" s="20"/>
      <c r="AH25" s="20"/>
      <c r="AI25" s="22"/>
      <c r="AP25" s="10"/>
      <c r="AS25" s="10"/>
      <c r="AV25" s="10"/>
      <c r="AX25" s="1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DR25" s="20"/>
      <c r="DS25" s="20"/>
      <c r="DT25" s="20"/>
      <c r="DU25" s="20"/>
      <c r="DZ25" s="20"/>
      <c r="EA25" s="20"/>
      <c r="EB25" s="20"/>
      <c r="EC25" s="20"/>
      <c r="EH25" s="20"/>
      <c r="EI25" s="20"/>
      <c r="EJ25" s="20"/>
      <c r="EK25" s="20"/>
      <c r="EQ25" s="20"/>
      <c r="ER25" s="20"/>
      <c r="ES25" s="20"/>
      <c r="ET25" s="20"/>
      <c r="EU25" s="20"/>
      <c r="FA25" s="20"/>
      <c r="FB25" s="20"/>
      <c r="FC25" s="20"/>
      <c r="FD25" s="20"/>
      <c r="FE25" s="20"/>
      <c r="FK25" s="20"/>
      <c r="FL25" s="20"/>
      <c r="FM25" s="20"/>
      <c r="FN25" s="20"/>
      <c r="FO25" s="20"/>
    </row>
    <row r="26" spans="1:171" ht="15.75" x14ac:dyDescent="0.25">
      <c r="A26" s="2">
        <v>1945</v>
      </c>
      <c r="B26" t="s">
        <v>2467</v>
      </c>
      <c r="C26" t="s">
        <v>2539</v>
      </c>
      <c r="D26" t="s">
        <v>2605</v>
      </c>
      <c r="E26" t="s">
        <v>2665</v>
      </c>
      <c r="F26" t="s">
        <v>2716</v>
      </c>
      <c r="G26" s="10">
        <v>2318</v>
      </c>
      <c r="H26" s="30"/>
      <c r="I26" t="s">
        <v>2752</v>
      </c>
      <c r="J26" t="s">
        <v>2667</v>
      </c>
      <c r="K26" s="10">
        <f>539+542+63</f>
        <v>1144</v>
      </c>
      <c r="M26" t="s">
        <v>2828</v>
      </c>
      <c r="N26" s="10">
        <f>215+193+207+75</f>
        <v>690</v>
      </c>
      <c r="O26" s="30"/>
      <c r="P26" t="s">
        <v>2457</v>
      </c>
      <c r="Q26" s="10">
        <f>622+610+471</f>
        <v>1703</v>
      </c>
      <c r="S26" s="20"/>
      <c r="T26" s="20"/>
      <c r="U26" s="20"/>
      <c r="V26" s="20"/>
      <c r="W26" s="20"/>
      <c r="X26" s="22"/>
      <c r="Y26" s="20"/>
      <c r="Z26" s="20"/>
      <c r="AA26" s="20"/>
      <c r="AB26" s="20"/>
      <c r="AC26" s="22"/>
      <c r="AD26" s="20"/>
      <c r="AE26" s="20"/>
      <c r="AF26" s="22"/>
      <c r="AG26" s="20"/>
      <c r="AH26" s="20"/>
      <c r="AI26" s="22"/>
      <c r="AP26" s="10"/>
      <c r="AS26" s="10"/>
      <c r="AV26" s="10"/>
      <c r="AX26" s="1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DR26" s="20"/>
      <c r="DS26" s="20"/>
      <c r="DT26" s="20"/>
      <c r="DU26" s="20"/>
      <c r="DZ26" s="20"/>
      <c r="EA26" s="20"/>
      <c r="EB26" s="20"/>
      <c r="EC26" s="20"/>
      <c r="EH26" s="20"/>
      <c r="EI26" s="20"/>
      <c r="EJ26" s="20"/>
      <c r="EK26" s="20"/>
      <c r="EQ26" s="20"/>
      <c r="ER26" s="20"/>
      <c r="ES26" s="20"/>
      <c r="ET26" s="20"/>
      <c r="EU26" s="20"/>
      <c r="FA26" s="20"/>
      <c r="FB26" s="20"/>
      <c r="FC26" s="20"/>
      <c r="FD26" s="20"/>
      <c r="FE26" s="20"/>
      <c r="FK26" s="20"/>
      <c r="FL26" s="20"/>
      <c r="FM26" s="20"/>
      <c r="FN26" s="20"/>
      <c r="FO26" s="20"/>
    </row>
    <row r="27" spans="1:171" ht="15.75" x14ac:dyDescent="0.25">
      <c r="A27" s="2">
        <v>1946</v>
      </c>
      <c r="B27" t="s">
        <v>2468</v>
      </c>
      <c r="C27" t="s">
        <v>2540</v>
      </c>
      <c r="D27" t="s">
        <v>2606</v>
      </c>
      <c r="E27" t="s">
        <v>2666</v>
      </c>
      <c r="F27" t="s">
        <v>2717</v>
      </c>
      <c r="G27" s="10">
        <f>515+398+481+470+464</f>
        <v>2328</v>
      </c>
      <c r="H27" s="30"/>
      <c r="I27" t="s">
        <v>2753</v>
      </c>
      <c r="J27" t="s">
        <v>2794</v>
      </c>
      <c r="K27" s="10">
        <f>567+511+57</f>
        <v>1135</v>
      </c>
      <c r="M27" t="s">
        <v>2829</v>
      </c>
      <c r="N27" s="10">
        <f>574+39</f>
        <v>613</v>
      </c>
      <c r="O27" s="30"/>
      <c r="P27" t="s">
        <v>2862</v>
      </c>
      <c r="Q27" s="10">
        <f>520+545+580</f>
        <v>1645</v>
      </c>
      <c r="S27" s="20"/>
      <c r="T27" s="20"/>
      <c r="U27" s="20"/>
      <c r="V27" s="20"/>
      <c r="W27" s="20"/>
      <c r="X27" s="22"/>
      <c r="Y27" s="20"/>
      <c r="Z27" s="20"/>
      <c r="AA27" s="20"/>
      <c r="AB27" s="20"/>
      <c r="AC27" s="22"/>
      <c r="AD27" s="20"/>
      <c r="AE27" s="20"/>
      <c r="AF27" s="22"/>
      <c r="AG27" s="20"/>
      <c r="AH27" s="20"/>
      <c r="AI27" s="22"/>
      <c r="AP27" s="10"/>
      <c r="AS27" s="10"/>
      <c r="AV27" s="10"/>
      <c r="AX27" s="1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DR27" s="20"/>
      <c r="DS27" s="20"/>
      <c r="DT27" s="20"/>
      <c r="DU27" s="20"/>
      <c r="DZ27" s="20"/>
      <c r="EA27" s="20"/>
      <c r="EB27" s="20"/>
      <c r="EC27" s="20"/>
      <c r="EH27" s="20"/>
      <c r="EI27" s="20"/>
      <c r="EJ27" s="20"/>
      <c r="EK27" s="20"/>
      <c r="EQ27" s="20"/>
      <c r="ER27" s="20"/>
      <c r="ES27" s="20"/>
      <c r="ET27" s="20"/>
      <c r="EU27" s="20"/>
      <c r="FA27" s="20"/>
      <c r="FB27" s="20"/>
      <c r="FC27" s="20"/>
      <c r="FD27" s="20"/>
      <c r="FE27" s="20"/>
      <c r="FK27" s="20"/>
      <c r="FL27" s="20"/>
      <c r="FM27" s="20"/>
      <c r="FN27" s="20"/>
      <c r="FO27" s="20"/>
    </row>
    <row r="28" spans="1:171" ht="15.75" x14ac:dyDescent="0.25">
      <c r="A28" s="2">
        <v>1947</v>
      </c>
      <c r="B28" t="s">
        <v>2469</v>
      </c>
      <c r="C28" t="s">
        <v>2541</v>
      </c>
      <c r="D28" t="s">
        <v>2607</v>
      </c>
      <c r="E28" t="s">
        <v>2546</v>
      </c>
      <c r="F28" t="s">
        <v>2610</v>
      </c>
      <c r="G28" s="10">
        <v>2562</v>
      </c>
      <c r="H28" s="30"/>
      <c r="I28" t="s">
        <v>2457</v>
      </c>
      <c r="J28" t="s">
        <v>2531</v>
      </c>
      <c r="K28" s="10">
        <v>1088</v>
      </c>
      <c r="M28" t="s">
        <v>2755</v>
      </c>
      <c r="N28" s="10">
        <v>608</v>
      </c>
      <c r="O28" s="30"/>
      <c r="P28" t="s">
        <v>2755</v>
      </c>
      <c r="Q28" s="10">
        <f>537+538+608</f>
        <v>1683</v>
      </c>
      <c r="S28" s="20" t="s">
        <v>2923</v>
      </c>
      <c r="T28" s="20" t="s">
        <v>2972</v>
      </c>
      <c r="U28" s="20" t="s">
        <v>3026</v>
      </c>
      <c r="V28" s="20" t="s">
        <v>3075</v>
      </c>
      <c r="W28" s="20" t="s">
        <v>3123</v>
      </c>
      <c r="X28" s="22">
        <v>2786</v>
      </c>
      <c r="Y28" s="20"/>
      <c r="Z28" s="20"/>
      <c r="AA28" s="20" t="s">
        <v>3167</v>
      </c>
      <c r="AB28" s="20" t="s">
        <v>2601</v>
      </c>
      <c r="AC28" s="22">
        <v>1157</v>
      </c>
      <c r="AD28" s="20"/>
      <c r="AE28" s="20" t="s">
        <v>3254</v>
      </c>
      <c r="AF28" s="22">
        <f>219+210+173+39</f>
        <v>641</v>
      </c>
      <c r="AG28" s="20"/>
      <c r="AH28" s="20"/>
      <c r="AI28" s="22"/>
      <c r="AP28" s="10"/>
      <c r="AS28" s="10"/>
      <c r="AV28" s="10"/>
      <c r="AX28" s="1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DR28" s="20"/>
      <c r="DS28" s="20"/>
      <c r="DT28" s="20"/>
      <c r="DU28" s="20"/>
      <c r="DZ28" s="20"/>
      <c r="EA28" s="20"/>
      <c r="EB28" s="20"/>
      <c r="EC28" s="20"/>
      <c r="EH28" s="20"/>
      <c r="EI28" s="20"/>
      <c r="EJ28" s="20"/>
      <c r="EK28" s="20"/>
      <c r="EQ28" s="20"/>
      <c r="ER28" s="20"/>
      <c r="ES28" s="20"/>
      <c r="ET28" s="20"/>
      <c r="EU28" s="20"/>
      <c r="FA28" s="20"/>
      <c r="FB28" s="20"/>
      <c r="FC28" s="20"/>
      <c r="FD28" s="20"/>
      <c r="FE28" s="20"/>
      <c r="FK28" s="20"/>
      <c r="FL28" s="20"/>
      <c r="FM28" s="20"/>
      <c r="FN28" s="20"/>
      <c r="FO28" s="20"/>
    </row>
    <row r="29" spans="1:171" ht="15.75" x14ac:dyDescent="0.25">
      <c r="A29" s="2">
        <v>1948</v>
      </c>
      <c r="B29" t="s">
        <v>2470</v>
      </c>
      <c r="C29" t="s">
        <v>2542</v>
      </c>
      <c r="D29" t="s">
        <v>2608</v>
      </c>
      <c r="E29" t="s">
        <v>2475</v>
      </c>
      <c r="F29" t="s">
        <v>2718</v>
      </c>
      <c r="G29" s="10">
        <v>2415</v>
      </c>
      <c r="H29" s="30"/>
      <c r="I29" t="s">
        <v>2754</v>
      </c>
      <c r="J29" t="s">
        <v>2795</v>
      </c>
      <c r="K29" s="10">
        <v>1074</v>
      </c>
      <c r="M29" t="s">
        <v>2830</v>
      </c>
      <c r="N29" s="10">
        <v>557</v>
      </c>
      <c r="O29" s="30"/>
      <c r="P29" t="s">
        <v>2794</v>
      </c>
      <c r="Q29" s="10">
        <f>542+560+507</f>
        <v>1609</v>
      </c>
      <c r="S29" s="20" t="s">
        <v>2924</v>
      </c>
      <c r="T29" s="20" t="s">
        <v>2973</v>
      </c>
      <c r="U29" s="20" t="s">
        <v>3027</v>
      </c>
      <c r="V29" s="20" t="s">
        <v>3076</v>
      </c>
      <c r="W29" s="20" t="s">
        <v>3124</v>
      </c>
      <c r="X29" s="22">
        <v>2356</v>
      </c>
      <c r="Y29" s="20"/>
      <c r="Z29" s="20"/>
      <c r="AA29" s="20" t="s">
        <v>2754</v>
      </c>
      <c r="AB29" s="20" t="s">
        <v>2795</v>
      </c>
      <c r="AC29" s="22">
        <f>541+533+81</f>
        <v>1155</v>
      </c>
      <c r="AD29" s="20"/>
      <c r="AE29" s="20" t="s">
        <v>3255</v>
      </c>
      <c r="AF29" s="22">
        <f>212+191+153+51</f>
        <v>607</v>
      </c>
      <c r="AG29" s="20"/>
      <c r="AH29" s="20"/>
      <c r="AI29" s="22"/>
      <c r="AP29" s="10"/>
      <c r="AS29" s="10"/>
      <c r="AV29" s="10"/>
      <c r="AX29" s="1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DR29" s="20"/>
      <c r="DS29" s="20"/>
      <c r="DT29" s="20"/>
      <c r="DU29" s="20"/>
      <c r="DZ29" s="20"/>
      <c r="EA29" s="20"/>
      <c r="EB29" s="20"/>
      <c r="EC29" s="20"/>
      <c r="EH29" s="20"/>
      <c r="EI29" s="20"/>
      <c r="EJ29" s="20"/>
      <c r="EK29" s="20"/>
      <c r="EQ29" s="20"/>
      <c r="ER29" s="20"/>
      <c r="ES29" s="20"/>
      <c r="ET29" s="20"/>
      <c r="EU29" s="20"/>
      <c r="FA29" s="20"/>
      <c r="FB29" s="20"/>
      <c r="FC29" s="20"/>
      <c r="FD29" s="20"/>
      <c r="FE29" s="20"/>
      <c r="FK29" s="20"/>
      <c r="FL29" s="20"/>
      <c r="FM29" s="20"/>
      <c r="FN29" s="20"/>
      <c r="FO29" s="20"/>
    </row>
    <row r="30" spans="1:171" ht="15.75" x14ac:dyDescent="0.25">
      <c r="A30" s="2">
        <v>1949</v>
      </c>
      <c r="B30" t="s">
        <v>4058</v>
      </c>
      <c r="C30" t="s">
        <v>4058</v>
      </c>
      <c r="D30" t="s">
        <v>4058</v>
      </c>
      <c r="E30" t="s">
        <v>4058</v>
      </c>
      <c r="F30" t="s">
        <v>4058</v>
      </c>
      <c r="G30" s="10"/>
      <c r="H30" s="30"/>
      <c r="I30" t="s">
        <v>4058</v>
      </c>
      <c r="J30" t="s">
        <v>4058</v>
      </c>
      <c r="K30" s="10"/>
      <c r="M30" t="s">
        <v>4058</v>
      </c>
      <c r="N30" s="10"/>
      <c r="O30" s="30"/>
      <c r="P30" t="s">
        <v>4058</v>
      </c>
      <c r="Q30" s="10"/>
      <c r="S30" s="20" t="s">
        <v>4058</v>
      </c>
      <c r="T30" s="20" t="s">
        <v>4058</v>
      </c>
      <c r="U30" s="20" t="s">
        <v>4058</v>
      </c>
      <c r="V30" s="20" t="s">
        <v>4058</v>
      </c>
      <c r="W30" s="20" t="s">
        <v>4058</v>
      </c>
      <c r="X30" s="22"/>
      <c r="Y30" s="20"/>
      <c r="Z30" s="20"/>
      <c r="AA30" s="20" t="s">
        <v>4058</v>
      </c>
      <c r="AB30" s="20" t="s">
        <v>4058</v>
      </c>
      <c r="AC30" s="22"/>
      <c r="AD30" s="20"/>
      <c r="AE30" s="20" t="s">
        <v>4058</v>
      </c>
      <c r="AF30" s="22"/>
      <c r="AG30" s="20"/>
      <c r="AH30" s="20"/>
      <c r="AI30" s="22"/>
      <c r="AP30" s="10"/>
      <c r="AS30" s="10"/>
      <c r="AV30" s="10"/>
      <c r="AX30" s="1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DR30" s="20"/>
      <c r="DS30" s="20"/>
      <c r="DT30" s="20"/>
      <c r="DU30" s="20"/>
      <c r="DZ30" s="20"/>
      <c r="EA30" s="20"/>
      <c r="EB30" s="20"/>
      <c r="EC30" s="20"/>
      <c r="EH30" s="20"/>
      <c r="EI30" s="20"/>
      <c r="EJ30" s="20"/>
      <c r="EK30" s="20"/>
      <c r="EQ30" s="20"/>
      <c r="ER30" s="20"/>
      <c r="ES30" s="20"/>
      <c r="ET30" s="20"/>
      <c r="EU30" s="20"/>
      <c r="FA30" s="20"/>
      <c r="FB30" s="20"/>
      <c r="FC30" s="20"/>
      <c r="FD30" s="20"/>
      <c r="FE30" s="20"/>
      <c r="FK30" s="20"/>
      <c r="FL30" s="20"/>
      <c r="FM30" s="20"/>
      <c r="FN30" s="20"/>
      <c r="FO30" s="20"/>
    </row>
    <row r="31" spans="1:171" ht="15.75" x14ac:dyDescent="0.25">
      <c r="A31" s="2">
        <v>1950</v>
      </c>
      <c r="B31" t="s">
        <v>2471</v>
      </c>
      <c r="C31" t="s">
        <v>2543</v>
      </c>
      <c r="D31" t="s">
        <v>2609</v>
      </c>
      <c r="E31" t="s">
        <v>2667</v>
      </c>
      <c r="F31" t="s">
        <v>2600</v>
      </c>
      <c r="G31" s="10">
        <v>2656</v>
      </c>
      <c r="H31" s="30"/>
      <c r="I31" t="s">
        <v>2755</v>
      </c>
      <c r="J31" t="s">
        <v>2796</v>
      </c>
      <c r="K31" s="10">
        <v>1143</v>
      </c>
      <c r="M31" t="s">
        <v>2610</v>
      </c>
      <c r="N31" s="10">
        <v>638</v>
      </c>
      <c r="O31" s="30"/>
      <c r="P31" t="s">
        <v>2755</v>
      </c>
      <c r="Q31" s="10">
        <f>557+626+610</f>
        <v>1793</v>
      </c>
      <c r="S31" s="20" t="s">
        <v>2471</v>
      </c>
      <c r="T31" s="20" t="s">
        <v>2543</v>
      </c>
      <c r="U31" s="20" t="s">
        <v>2609</v>
      </c>
      <c r="V31" s="20" t="s">
        <v>2667</v>
      </c>
      <c r="W31" s="20" t="s">
        <v>2600</v>
      </c>
      <c r="X31" s="22">
        <f>557+497+500+551+551+114</f>
        <v>2770</v>
      </c>
      <c r="Y31" s="20"/>
      <c r="Z31" s="20"/>
      <c r="AA31" s="20" t="s">
        <v>3168</v>
      </c>
      <c r="AB31" s="20" t="s">
        <v>3211</v>
      </c>
      <c r="AC31" s="22">
        <v>1155</v>
      </c>
      <c r="AD31" s="20"/>
      <c r="AE31" s="20" t="s">
        <v>2610</v>
      </c>
      <c r="AF31" s="22">
        <v>638</v>
      </c>
      <c r="AG31" s="20"/>
      <c r="AH31" s="20"/>
      <c r="AI31" s="22"/>
      <c r="AP31" s="10"/>
      <c r="AS31" s="10"/>
      <c r="AV31" s="10"/>
      <c r="AX31" s="1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DR31" s="20"/>
      <c r="DS31" s="20"/>
      <c r="DT31" s="20"/>
      <c r="DU31" s="20"/>
      <c r="DZ31" s="20"/>
      <c r="EA31" s="20"/>
      <c r="EB31" s="20"/>
      <c r="EC31" s="20"/>
      <c r="EH31" s="20"/>
      <c r="EI31" s="20"/>
      <c r="EJ31" s="20"/>
      <c r="EK31" s="20"/>
      <c r="EQ31" s="20"/>
      <c r="ER31" s="20"/>
      <c r="ES31" s="20"/>
      <c r="ET31" s="20"/>
      <c r="EU31" s="20"/>
      <c r="FA31" s="20"/>
      <c r="FB31" s="20"/>
      <c r="FC31" s="20"/>
      <c r="FD31" s="20"/>
      <c r="FE31" s="20"/>
      <c r="FK31" s="20"/>
      <c r="FL31" s="20"/>
      <c r="FM31" s="20"/>
      <c r="FN31" s="20"/>
      <c r="FO31" s="20"/>
    </row>
    <row r="32" spans="1:171" ht="15.75" x14ac:dyDescent="0.25">
      <c r="A32" s="2">
        <v>1951</v>
      </c>
      <c r="B32" t="s">
        <v>2472</v>
      </c>
      <c r="C32" t="s">
        <v>2541</v>
      </c>
      <c r="D32" t="s">
        <v>2546</v>
      </c>
      <c r="E32" t="s">
        <v>2473</v>
      </c>
      <c r="F32" t="s">
        <v>2610</v>
      </c>
      <c r="G32" s="10">
        <v>2554</v>
      </c>
      <c r="H32" s="30"/>
      <c r="I32" t="s">
        <v>2755</v>
      </c>
      <c r="J32" t="s">
        <v>2610</v>
      </c>
      <c r="K32" s="10">
        <v>1046</v>
      </c>
      <c r="M32" t="s">
        <v>2831</v>
      </c>
      <c r="N32" s="10">
        <v>593</v>
      </c>
      <c r="O32" s="30"/>
      <c r="P32" t="s">
        <v>2473</v>
      </c>
      <c r="Q32" s="10">
        <f>586+565+539</f>
        <v>1690</v>
      </c>
      <c r="S32" s="20" t="s">
        <v>2925</v>
      </c>
      <c r="T32" s="20" t="s">
        <v>2974</v>
      </c>
      <c r="U32" s="20" t="s">
        <v>3028</v>
      </c>
      <c r="V32" s="20" t="s">
        <v>3077</v>
      </c>
      <c r="W32" s="20" t="s">
        <v>3125</v>
      </c>
      <c r="X32" s="22">
        <v>2669</v>
      </c>
      <c r="Y32" s="20"/>
      <c r="Z32" s="20"/>
      <c r="AA32" s="20" t="s">
        <v>3169</v>
      </c>
      <c r="AB32" s="20" t="s">
        <v>3212</v>
      </c>
      <c r="AC32" s="22">
        <f>477+463+180</f>
        <v>1120</v>
      </c>
      <c r="AD32" s="20"/>
      <c r="AE32" s="20" t="s">
        <v>2831</v>
      </c>
      <c r="AF32" s="22">
        <f>593+9</f>
        <v>602</v>
      </c>
      <c r="AG32" s="20"/>
      <c r="AH32" s="20"/>
      <c r="AI32" s="22"/>
      <c r="AP32" s="10"/>
      <c r="AS32" s="10"/>
      <c r="AV32" s="10"/>
      <c r="AX32" s="1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DR32" s="20"/>
      <c r="DS32" s="20"/>
      <c r="DT32" s="20"/>
      <c r="DU32" s="20"/>
      <c r="DZ32" s="20"/>
      <c r="EA32" s="20"/>
      <c r="EB32" s="20"/>
      <c r="EC32" s="20"/>
      <c r="EH32" s="20"/>
      <c r="EI32" s="20"/>
      <c r="EJ32" s="20"/>
      <c r="EK32" s="20"/>
      <c r="EQ32" s="20"/>
      <c r="ER32" s="20"/>
      <c r="ES32" s="20"/>
      <c r="ET32" s="20"/>
      <c r="EU32" s="20"/>
      <c r="FA32" s="20"/>
      <c r="FB32" s="20"/>
      <c r="FC32" s="20"/>
      <c r="FD32" s="20"/>
      <c r="FE32" s="20"/>
      <c r="FK32" s="20"/>
      <c r="FL32" s="20"/>
      <c r="FM32" s="20"/>
      <c r="FN32" s="20"/>
      <c r="FO32" s="20"/>
    </row>
    <row r="33" spans="1:171" ht="15.75" x14ac:dyDescent="0.25">
      <c r="A33" s="2">
        <v>1952</v>
      </c>
      <c r="B33" t="s">
        <v>2472</v>
      </c>
      <c r="C33" t="s">
        <v>2541</v>
      </c>
      <c r="D33" t="s">
        <v>2546</v>
      </c>
      <c r="E33" t="s">
        <v>2473</v>
      </c>
      <c r="F33" t="s">
        <v>2610</v>
      </c>
      <c r="G33" s="10">
        <v>2777</v>
      </c>
      <c r="H33" s="30"/>
      <c r="I33" t="s">
        <v>2756</v>
      </c>
      <c r="J33" t="s">
        <v>2545</v>
      </c>
      <c r="K33" s="10">
        <f>616+560</f>
        <v>1176</v>
      </c>
      <c r="M33" t="s">
        <v>2832</v>
      </c>
      <c r="N33" s="10">
        <f>200+209+173</f>
        <v>582</v>
      </c>
      <c r="O33" s="30"/>
      <c r="P33" t="s">
        <v>2473</v>
      </c>
      <c r="Q33" s="10">
        <v>1651</v>
      </c>
      <c r="S33" s="20" t="s">
        <v>2472</v>
      </c>
      <c r="T33" s="20" t="s">
        <v>2541</v>
      </c>
      <c r="U33" s="20" t="s">
        <v>2546</v>
      </c>
      <c r="V33" s="20" t="s">
        <v>2473</v>
      </c>
      <c r="W33" s="20" t="s">
        <v>2610</v>
      </c>
      <c r="X33" s="22">
        <v>2777</v>
      </c>
      <c r="Y33" s="20"/>
      <c r="Z33" s="20"/>
      <c r="AA33" s="20" t="s">
        <v>2460</v>
      </c>
      <c r="AB33" s="20" t="s">
        <v>3213</v>
      </c>
      <c r="AC33" s="22">
        <f>558+585+72</f>
        <v>1215</v>
      </c>
      <c r="AD33" s="20"/>
      <c r="AE33" s="20" t="s">
        <v>2832</v>
      </c>
      <c r="AF33" s="22">
        <f>200+209+173+42</f>
        <v>624</v>
      </c>
      <c r="AG33" s="20"/>
      <c r="AH33" s="20"/>
      <c r="AI33" s="22"/>
      <c r="AP33" s="10"/>
      <c r="AS33" s="10"/>
      <c r="AV33" s="10"/>
      <c r="AX33" s="1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DR33" s="20"/>
      <c r="DS33" s="20"/>
      <c r="DT33" s="20"/>
      <c r="DU33" s="20"/>
      <c r="DZ33" s="20"/>
      <c r="EA33" s="20"/>
      <c r="EB33" s="20"/>
      <c r="EC33" s="20"/>
      <c r="EH33" s="20"/>
      <c r="EI33" s="20"/>
      <c r="EJ33" s="20"/>
      <c r="EK33" s="20"/>
      <c r="EQ33" s="20"/>
      <c r="ER33" s="20"/>
      <c r="ES33" s="20"/>
      <c r="ET33" s="20"/>
      <c r="EU33" s="20"/>
      <c r="FA33" s="20"/>
      <c r="FB33" s="20"/>
      <c r="FC33" s="20"/>
      <c r="FD33" s="20"/>
      <c r="FE33" s="20"/>
      <c r="FK33" s="20"/>
      <c r="FL33" s="20"/>
      <c r="FM33" s="20"/>
      <c r="FN33" s="20"/>
      <c r="FO33" s="20"/>
    </row>
    <row r="34" spans="1:171" ht="15.75" x14ac:dyDescent="0.25">
      <c r="A34" s="2">
        <v>1953</v>
      </c>
      <c r="B34" t="s">
        <v>2473</v>
      </c>
      <c r="C34" t="s">
        <v>2544</v>
      </c>
      <c r="D34" t="s">
        <v>2610</v>
      </c>
      <c r="E34" t="s">
        <v>2545</v>
      </c>
      <c r="F34" t="s">
        <v>2472</v>
      </c>
      <c r="G34" s="10">
        <v>2610</v>
      </c>
      <c r="H34" s="30"/>
      <c r="I34" t="s">
        <v>2473</v>
      </c>
      <c r="J34" t="s">
        <v>2472</v>
      </c>
      <c r="K34" s="10">
        <v>1215</v>
      </c>
      <c r="M34" t="s">
        <v>2833</v>
      </c>
      <c r="N34" s="10">
        <v>602</v>
      </c>
      <c r="O34" s="30"/>
      <c r="P34" t="s">
        <v>2473</v>
      </c>
      <c r="Q34" s="10">
        <f>612+567+566</f>
        <v>1745</v>
      </c>
      <c r="S34" s="20" t="s">
        <v>2457</v>
      </c>
      <c r="T34" s="20" t="s">
        <v>2975</v>
      </c>
      <c r="U34" s="20" t="s">
        <v>3029</v>
      </c>
      <c r="V34" s="20" t="s">
        <v>2477</v>
      </c>
      <c r="W34" s="20" t="s">
        <v>3126</v>
      </c>
      <c r="X34" s="22">
        <v>2566</v>
      </c>
      <c r="Y34" s="20"/>
      <c r="Z34" s="20"/>
      <c r="AA34" s="20" t="s">
        <v>2473</v>
      </c>
      <c r="AB34" s="20" t="s">
        <v>2472</v>
      </c>
      <c r="AC34" s="22">
        <f>567+648+63</f>
        <v>1278</v>
      </c>
      <c r="AD34" s="20"/>
      <c r="AE34" s="20" t="s">
        <v>3256</v>
      </c>
      <c r="AF34" s="22">
        <v>670</v>
      </c>
      <c r="AG34" s="20"/>
      <c r="AH34" s="20"/>
      <c r="AI34" s="22"/>
      <c r="AP34" s="10"/>
      <c r="AS34" s="10"/>
      <c r="AV34" s="10"/>
      <c r="AX34" s="1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DR34" s="20"/>
      <c r="DS34" s="20"/>
      <c r="DT34" s="20"/>
      <c r="DU34" s="20"/>
      <c r="DZ34" s="20"/>
      <c r="EA34" s="20"/>
      <c r="EB34" s="20"/>
      <c r="EC34" s="20"/>
      <c r="EH34" s="20"/>
      <c r="EI34" s="20"/>
      <c r="EJ34" s="20"/>
      <c r="EK34" s="20"/>
      <c r="EQ34" s="20"/>
      <c r="ER34" s="20"/>
      <c r="ES34" s="20"/>
      <c r="ET34" s="20"/>
      <c r="EU34" s="20"/>
      <c r="FA34" s="20"/>
      <c r="FB34" s="20"/>
      <c r="FC34" s="20"/>
      <c r="FD34" s="20"/>
      <c r="FE34" s="20"/>
      <c r="FK34" s="20"/>
      <c r="FL34" s="20"/>
      <c r="FM34" s="20"/>
      <c r="FN34" s="20"/>
      <c r="FO34" s="20"/>
    </row>
    <row r="35" spans="1:171" ht="15.75" x14ac:dyDescent="0.25">
      <c r="A35" s="2">
        <v>1954</v>
      </c>
      <c r="B35" t="s">
        <v>2474</v>
      </c>
      <c r="C35" t="s">
        <v>2545</v>
      </c>
      <c r="D35" t="s">
        <v>2544</v>
      </c>
      <c r="E35" t="s">
        <v>2473</v>
      </c>
      <c r="F35" t="s">
        <v>2610</v>
      </c>
      <c r="G35" s="10">
        <v>2585</v>
      </c>
      <c r="H35" s="30"/>
      <c r="I35" t="s">
        <v>2757</v>
      </c>
      <c r="J35" t="s">
        <v>2797</v>
      </c>
      <c r="K35" s="10">
        <v>1054</v>
      </c>
      <c r="M35" t="s">
        <v>2834</v>
      </c>
      <c r="N35" s="10">
        <v>598</v>
      </c>
      <c r="O35" s="30"/>
      <c r="P35" t="s">
        <v>2834</v>
      </c>
      <c r="Q35" s="10">
        <f>566+591+598</f>
        <v>1755</v>
      </c>
      <c r="S35" s="20" t="s">
        <v>2926</v>
      </c>
      <c r="T35" s="20" t="s">
        <v>2976</v>
      </c>
      <c r="U35" s="20" t="s">
        <v>2542</v>
      </c>
      <c r="V35" s="20" t="s">
        <v>3078</v>
      </c>
      <c r="W35" s="20" t="s">
        <v>2473</v>
      </c>
      <c r="X35" s="22">
        <v>2459</v>
      </c>
      <c r="Y35" s="20"/>
      <c r="Z35" s="20"/>
      <c r="AA35" s="20" t="s">
        <v>2757</v>
      </c>
      <c r="AB35" s="20" t="s">
        <v>2797</v>
      </c>
      <c r="AC35" s="22">
        <f>532+522+123</f>
        <v>1177</v>
      </c>
      <c r="AD35" s="20"/>
      <c r="AE35" s="20" t="s">
        <v>3257</v>
      </c>
      <c r="AF35" s="22">
        <f>596+75</f>
        <v>671</v>
      </c>
      <c r="AG35" s="20"/>
      <c r="AH35" s="20" t="s">
        <v>3212</v>
      </c>
      <c r="AI35" s="22">
        <v>1874</v>
      </c>
      <c r="AP35" s="10"/>
      <c r="AS35" s="10"/>
      <c r="AV35" s="10"/>
      <c r="AX35" s="1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DR35" s="20"/>
      <c r="DS35" s="20"/>
      <c r="DT35" s="20"/>
      <c r="DU35" s="20"/>
      <c r="DZ35" s="20"/>
      <c r="EA35" s="20"/>
      <c r="EB35" s="20"/>
      <c r="EC35" s="20"/>
      <c r="EH35" s="20"/>
      <c r="EI35" s="20"/>
      <c r="EJ35" s="20"/>
      <c r="EK35" s="20"/>
      <c r="EQ35" s="20"/>
      <c r="ER35" s="20"/>
      <c r="ES35" s="20"/>
      <c r="ET35" s="20"/>
      <c r="EU35" s="20"/>
      <c r="FA35" s="20"/>
      <c r="FB35" s="20"/>
      <c r="FC35" s="20"/>
      <c r="FD35" s="20"/>
      <c r="FE35" s="20"/>
      <c r="FK35" s="20"/>
      <c r="FL35" s="20"/>
      <c r="FM35" s="20"/>
      <c r="FN35" s="20"/>
      <c r="FO35" s="20"/>
    </row>
    <row r="36" spans="1:171" ht="15.75" x14ac:dyDescent="0.25">
      <c r="A36" s="2">
        <v>1955</v>
      </c>
      <c r="B36" t="s">
        <v>2474</v>
      </c>
      <c r="C36" t="s">
        <v>2546</v>
      </c>
      <c r="D36" t="s">
        <v>2544</v>
      </c>
      <c r="E36" t="s">
        <v>2545</v>
      </c>
      <c r="F36" t="s">
        <v>2473</v>
      </c>
      <c r="G36" s="10">
        <v>2619</v>
      </c>
      <c r="H36" s="30"/>
      <c r="I36" t="s">
        <v>2474</v>
      </c>
      <c r="J36" t="s">
        <v>2473</v>
      </c>
      <c r="K36" s="10">
        <v>1159</v>
      </c>
      <c r="M36" t="s">
        <v>2473</v>
      </c>
      <c r="N36" s="10">
        <v>590</v>
      </c>
      <c r="O36" s="30"/>
      <c r="P36" t="s">
        <v>2473</v>
      </c>
      <c r="Q36" s="10">
        <v>1747</v>
      </c>
      <c r="S36" s="20" t="s">
        <v>2927</v>
      </c>
      <c r="T36" s="20" t="s">
        <v>2977</v>
      </c>
      <c r="U36" s="20" t="s">
        <v>3030</v>
      </c>
      <c r="V36" s="20" t="s">
        <v>3079</v>
      </c>
      <c r="W36" s="20" t="s">
        <v>3127</v>
      </c>
      <c r="X36" s="22">
        <v>2173</v>
      </c>
      <c r="Y36" s="20"/>
      <c r="Z36" s="20"/>
      <c r="AA36" s="20" t="s">
        <v>2474</v>
      </c>
      <c r="AB36" s="20" t="s">
        <v>2473</v>
      </c>
      <c r="AC36" s="22">
        <f>565+594+45</f>
        <v>1204</v>
      </c>
      <c r="AD36" s="20"/>
      <c r="AE36" s="20" t="s">
        <v>3258</v>
      </c>
      <c r="AF36" s="22">
        <f>537+93</f>
        <v>630</v>
      </c>
      <c r="AG36" s="20"/>
      <c r="AH36" s="20"/>
      <c r="AI36" s="22"/>
      <c r="AP36" s="10"/>
      <c r="AS36" s="10"/>
      <c r="AV36" s="10"/>
      <c r="AX36" s="1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DR36" s="20"/>
      <c r="DS36" s="20"/>
      <c r="DT36" s="20"/>
      <c r="DU36" s="20"/>
      <c r="DZ36" s="20"/>
      <c r="EA36" s="20"/>
      <c r="EB36" s="20"/>
      <c r="EC36" s="20"/>
      <c r="EH36" s="20"/>
      <c r="EI36" s="20"/>
      <c r="EJ36" s="20"/>
      <c r="EK36" s="20"/>
      <c r="EQ36" s="20"/>
      <c r="ER36" s="20"/>
      <c r="ES36" s="20"/>
      <c r="ET36" s="20"/>
      <c r="EU36" s="20"/>
      <c r="FA36" s="20"/>
      <c r="FB36" s="20"/>
      <c r="FC36" s="20"/>
      <c r="FD36" s="20"/>
      <c r="FE36" s="20"/>
      <c r="FK36" s="20"/>
      <c r="FL36" s="20"/>
      <c r="FM36" s="20"/>
      <c r="FN36" s="20"/>
      <c r="FO36" s="20"/>
    </row>
    <row r="37" spans="1:171" ht="15.75" x14ac:dyDescent="0.25">
      <c r="A37" s="2">
        <v>1956</v>
      </c>
      <c r="B37" t="s">
        <v>2474</v>
      </c>
      <c r="C37" t="s">
        <v>2546</v>
      </c>
      <c r="D37" t="s">
        <v>2544</v>
      </c>
      <c r="E37" t="s">
        <v>2545</v>
      </c>
      <c r="F37" t="s">
        <v>2473</v>
      </c>
      <c r="G37" s="10">
        <v>2808</v>
      </c>
      <c r="H37" s="30"/>
      <c r="I37" t="s">
        <v>2475</v>
      </c>
      <c r="J37" t="s">
        <v>2544</v>
      </c>
      <c r="K37" s="10">
        <f>567+531</f>
        <v>1098</v>
      </c>
      <c r="M37" t="s">
        <v>2545</v>
      </c>
      <c r="N37" s="10">
        <v>602</v>
      </c>
      <c r="O37" s="30"/>
      <c r="P37" t="s">
        <v>2473</v>
      </c>
      <c r="Q37" s="10">
        <f>621+567+591</f>
        <v>1779</v>
      </c>
      <c r="S37" s="20" t="s">
        <v>2474</v>
      </c>
      <c r="T37" s="20" t="s">
        <v>2546</v>
      </c>
      <c r="U37" s="20" t="s">
        <v>2545</v>
      </c>
      <c r="V37" s="20" t="s">
        <v>2473</v>
      </c>
      <c r="W37" s="20" t="s">
        <v>2544</v>
      </c>
      <c r="X37" s="22">
        <f>536+606+535+605+526+153</f>
        <v>2961</v>
      </c>
      <c r="Y37" s="20"/>
      <c r="Z37" s="20"/>
      <c r="AA37" s="20" t="s">
        <v>3170</v>
      </c>
      <c r="AB37" s="20" t="s">
        <v>3214</v>
      </c>
      <c r="AC37" s="22">
        <f>476+555+171</f>
        <v>1202</v>
      </c>
      <c r="AD37" s="20"/>
      <c r="AE37" s="20" t="s">
        <v>2621</v>
      </c>
      <c r="AF37" s="22">
        <f>203+213+189+57</f>
        <v>662</v>
      </c>
      <c r="AG37" s="20"/>
      <c r="AH37" s="20"/>
      <c r="AI37" s="22"/>
      <c r="AP37" s="10"/>
      <c r="AS37" s="10"/>
      <c r="AV37" s="10"/>
      <c r="AX37" s="1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DR37" s="20"/>
      <c r="DS37" s="20"/>
      <c r="DT37" s="20"/>
      <c r="DU37" s="20"/>
      <c r="DZ37" s="20"/>
      <c r="EA37" s="20"/>
      <c r="EB37" s="20"/>
      <c r="EC37" s="20"/>
      <c r="EH37" s="20"/>
      <c r="EI37" s="20"/>
      <c r="EJ37" s="20"/>
      <c r="EK37" s="20"/>
      <c r="EQ37" s="20"/>
      <c r="ER37" s="20"/>
      <c r="ES37" s="20"/>
      <c r="ET37" s="20"/>
      <c r="EU37" s="20"/>
      <c r="FA37" s="20"/>
      <c r="FB37" s="20"/>
      <c r="FC37" s="20"/>
      <c r="FD37" s="20"/>
      <c r="FE37" s="20"/>
      <c r="FK37" s="20"/>
      <c r="FL37" s="20"/>
      <c r="FM37" s="20"/>
      <c r="FN37" s="20"/>
      <c r="FO37" s="20"/>
    </row>
    <row r="38" spans="1:171" ht="15.75" x14ac:dyDescent="0.25">
      <c r="A38" s="2">
        <v>1957</v>
      </c>
      <c r="B38" t="s">
        <v>2475</v>
      </c>
      <c r="C38" t="s">
        <v>2476</v>
      </c>
      <c r="D38" t="s">
        <v>2547</v>
      </c>
      <c r="E38" t="s">
        <v>2548</v>
      </c>
      <c r="F38" t="s">
        <v>2544</v>
      </c>
      <c r="G38" s="10">
        <v>2725</v>
      </c>
      <c r="H38" s="30"/>
      <c r="I38" t="s">
        <v>2758</v>
      </c>
      <c r="J38" t="s">
        <v>2798</v>
      </c>
      <c r="K38" s="10">
        <v>1042</v>
      </c>
      <c r="M38" t="s">
        <v>2759</v>
      </c>
      <c r="N38" s="10">
        <v>634</v>
      </c>
      <c r="O38" s="30"/>
      <c r="P38" t="s">
        <v>2544</v>
      </c>
      <c r="Q38" s="10">
        <f>614+503+518</f>
        <v>1635</v>
      </c>
      <c r="S38" s="20" t="s">
        <v>2475</v>
      </c>
      <c r="T38" s="20" t="s">
        <v>2476</v>
      </c>
      <c r="U38" s="20" t="s">
        <v>2547</v>
      </c>
      <c r="V38" s="20" t="s">
        <v>2548</v>
      </c>
      <c r="W38" s="20" t="s">
        <v>2544</v>
      </c>
      <c r="X38" s="22">
        <f>497+518+564+532+614+246</f>
        <v>2971</v>
      </c>
      <c r="Y38" s="20"/>
      <c r="Z38" s="20"/>
      <c r="AA38" s="20" t="s">
        <v>3171</v>
      </c>
      <c r="AB38" s="20" t="s">
        <v>3215</v>
      </c>
      <c r="AC38" s="22">
        <v>1209</v>
      </c>
      <c r="AD38" s="20"/>
      <c r="AE38" s="20" t="s">
        <v>2759</v>
      </c>
      <c r="AF38" s="22">
        <f>634+45</f>
        <v>679</v>
      </c>
      <c r="AG38" s="20"/>
      <c r="AH38" s="20"/>
      <c r="AI38" s="22"/>
      <c r="AP38" s="10"/>
      <c r="AS38" s="10"/>
      <c r="AV38" s="10"/>
      <c r="AX38" s="1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DR38" s="20"/>
      <c r="DS38" s="20"/>
      <c r="DT38" s="20"/>
      <c r="DU38" s="20"/>
      <c r="DZ38" s="20"/>
      <c r="EA38" s="20"/>
      <c r="EB38" s="20"/>
      <c r="EC38" s="20"/>
      <c r="EH38" s="20"/>
      <c r="EI38" s="20"/>
      <c r="EJ38" s="20"/>
      <c r="EK38" s="20"/>
      <c r="EQ38" s="20"/>
      <c r="ER38" s="20"/>
      <c r="ES38" s="20"/>
      <c r="ET38" s="20"/>
      <c r="EU38" s="20"/>
      <c r="FA38" s="20"/>
      <c r="FB38" s="20"/>
      <c r="FC38" s="20"/>
      <c r="FD38" s="20"/>
      <c r="FE38" s="20"/>
      <c r="FK38" s="20"/>
      <c r="FL38" s="20"/>
      <c r="FM38" s="20"/>
      <c r="FN38" s="20"/>
      <c r="FO38" s="20"/>
    </row>
    <row r="39" spans="1:171" ht="15.75" x14ac:dyDescent="0.25">
      <c r="A39" s="2">
        <v>1958</v>
      </c>
      <c r="B39" t="s">
        <v>2476</v>
      </c>
      <c r="C39" t="s">
        <v>2547</v>
      </c>
      <c r="D39" t="s">
        <v>2544</v>
      </c>
      <c r="E39" t="s">
        <v>2475</v>
      </c>
      <c r="F39" t="s">
        <v>2548</v>
      </c>
      <c r="G39" s="10">
        <f>548+542+551+502+566</f>
        <v>2709</v>
      </c>
      <c r="H39" s="30"/>
      <c r="I39" t="s">
        <v>2759</v>
      </c>
      <c r="J39" t="s">
        <v>2475</v>
      </c>
      <c r="K39" s="10">
        <f>616+511</f>
        <v>1127</v>
      </c>
      <c r="M39" t="s">
        <v>2835</v>
      </c>
      <c r="N39" s="10">
        <f>188+244+190</f>
        <v>622</v>
      </c>
      <c r="O39" s="30"/>
      <c r="P39" t="s">
        <v>2759</v>
      </c>
      <c r="Q39" s="10">
        <v>1654</v>
      </c>
      <c r="S39" s="20" t="s">
        <v>2476</v>
      </c>
      <c r="T39" s="20" t="s">
        <v>2547</v>
      </c>
      <c r="U39" s="20" t="s">
        <v>2544</v>
      </c>
      <c r="V39" s="20" t="s">
        <v>2475</v>
      </c>
      <c r="W39" s="20" t="s">
        <v>2548</v>
      </c>
      <c r="X39" s="22">
        <f>548+542+551+502+566+133</f>
        <v>2842</v>
      </c>
      <c r="Y39" s="20"/>
      <c r="Z39" s="20"/>
      <c r="AA39" s="20" t="s">
        <v>2759</v>
      </c>
      <c r="AB39" s="20" t="s">
        <v>2475</v>
      </c>
      <c r="AC39" s="22">
        <f>1127+132</f>
        <v>1259</v>
      </c>
      <c r="AD39" s="20"/>
      <c r="AE39" s="20" t="s">
        <v>2835</v>
      </c>
      <c r="AF39" s="22">
        <f>622+93</f>
        <v>715</v>
      </c>
      <c r="AG39" s="20"/>
      <c r="AH39" s="20"/>
      <c r="AI39" s="22"/>
      <c r="AP39" s="10"/>
      <c r="AS39" s="10"/>
      <c r="AV39" s="10"/>
      <c r="AX39" s="1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DR39" s="20"/>
      <c r="DS39" s="20"/>
      <c r="DT39" s="20"/>
      <c r="DU39" s="20"/>
      <c r="DZ39" s="20"/>
      <c r="EA39" s="20"/>
      <c r="EB39" s="20"/>
      <c r="EC39" s="20"/>
      <c r="EH39" s="20"/>
      <c r="EI39" s="20"/>
      <c r="EJ39" s="20"/>
      <c r="EK39" s="20"/>
      <c r="EQ39" s="20"/>
      <c r="ER39" s="20"/>
      <c r="ES39" s="20"/>
      <c r="ET39" s="20"/>
      <c r="EU39" s="20"/>
      <c r="FA39" s="20"/>
      <c r="FB39" s="20"/>
      <c r="FC39" s="20"/>
      <c r="FD39" s="20"/>
      <c r="FE39" s="20"/>
      <c r="FK39" s="20"/>
      <c r="FL39" s="20"/>
      <c r="FM39" s="20"/>
      <c r="FN39" s="20"/>
      <c r="FO39" s="20"/>
    </row>
    <row r="40" spans="1:171" ht="15.75" x14ac:dyDescent="0.25">
      <c r="A40" s="2">
        <v>1959</v>
      </c>
      <c r="B40" t="s">
        <v>2475</v>
      </c>
      <c r="C40" t="s">
        <v>2476</v>
      </c>
      <c r="D40" t="s">
        <v>2547</v>
      </c>
      <c r="E40" t="s">
        <v>2548</v>
      </c>
      <c r="F40" t="s">
        <v>2544</v>
      </c>
      <c r="G40" s="10">
        <f>532+548+562+573+594</f>
        <v>2809</v>
      </c>
      <c r="H40" s="30"/>
      <c r="I40" t="s">
        <v>2548</v>
      </c>
      <c r="J40" t="s">
        <v>2544</v>
      </c>
      <c r="K40" s="10">
        <v>1150</v>
      </c>
      <c r="M40" t="s">
        <v>2475</v>
      </c>
      <c r="N40" s="10">
        <v>595</v>
      </c>
      <c r="O40" s="30"/>
      <c r="P40" t="s">
        <v>2544</v>
      </c>
      <c r="Q40" s="10">
        <v>1692</v>
      </c>
      <c r="S40" s="20" t="s">
        <v>2663</v>
      </c>
      <c r="T40" s="20" t="s">
        <v>2929</v>
      </c>
      <c r="U40" s="20" t="s">
        <v>2612</v>
      </c>
      <c r="V40" s="20" t="s">
        <v>3080</v>
      </c>
      <c r="W40" s="20" t="s">
        <v>2757</v>
      </c>
      <c r="X40" s="22">
        <v>2882</v>
      </c>
      <c r="Y40" s="20"/>
      <c r="Z40" s="20"/>
      <c r="AA40" s="20" t="s">
        <v>3172</v>
      </c>
      <c r="AB40" s="20" t="s">
        <v>3216</v>
      </c>
      <c r="AC40" s="22">
        <v>1211</v>
      </c>
      <c r="AD40" s="20"/>
      <c r="AE40" s="20" t="s">
        <v>3259</v>
      </c>
      <c r="AF40" s="22">
        <v>697</v>
      </c>
      <c r="AG40" s="20"/>
      <c r="AH40" s="20"/>
      <c r="AI40" s="22"/>
      <c r="AP40" s="10"/>
      <c r="AS40" s="10"/>
      <c r="AV40" s="10"/>
      <c r="AX40" s="1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DR40" s="20"/>
      <c r="DS40" s="20"/>
      <c r="DT40" s="20"/>
      <c r="DU40" s="20"/>
      <c r="DZ40" s="20"/>
      <c r="EA40" s="20"/>
      <c r="EB40" s="20"/>
      <c r="EC40" s="20"/>
      <c r="EH40" s="20"/>
      <c r="EI40" s="20"/>
      <c r="EJ40" s="20"/>
      <c r="EK40" s="20"/>
      <c r="EQ40" s="20"/>
      <c r="ER40" s="20"/>
      <c r="ES40" s="20"/>
      <c r="ET40" s="20"/>
      <c r="EU40" s="20"/>
      <c r="FA40" s="20"/>
      <c r="FB40" s="20"/>
      <c r="FC40" s="20"/>
      <c r="FD40" s="20"/>
      <c r="FE40" s="20"/>
      <c r="FK40" s="20"/>
      <c r="FL40" s="20"/>
      <c r="FM40" s="20"/>
      <c r="FN40" s="20"/>
      <c r="FO40" s="20"/>
    </row>
    <row r="41" spans="1:171" ht="15.75" x14ac:dyDescent="0.25">
      <c r="A41" s="2">
        <v>1960</v>
      </c>
      <c r="B41" t="s">
        <v>2475</v>
      </c>
      <c r="C41" t="s">
        <v>2476</v>
      </c>
      <c r="D41" t="s">
        <v>2547</v>
      </c>
      <c r="E41" t="s">
        <v>2548</v>
      </c>
      <c r="F41" t="s">
        <v>2544</v>
      </c>
      <c r="G41" s="10">
        <v>2638</v>
      </c>
      <c r="H41" s="30"/>
      <c r="I41" t="s">
        <v>2760</v>
      </c>
      <c r="J41" t="s">
        <v>2799</v>
      </c>
      <c r="K41" s="10">
        <v>1058</v>
      </c>
      <c r="M41" t="s">
        <v>2836</v>
      </c>
      <c r="N41" s="10">
        <v>573</v>
      </c>
      <c r="O41" s="30"/>
      <c r="P41" t="s">
        <v>2548</v>
      </c>
      <c r="Q41" s="10">
        <f>567+520+572</f>
        <v>1659</v>
      </c>
      <c r="S41" s="20" t="s">
        <v>2928</v>
      </c>
      <c r="T41" s="20" t="s">
        <v>2978</v>
      </c>
      <c r="U41" s="20" t="s">
        <v>3031</v>
      </c>
      <c r="V41" s="20" t="s">
        <v>3081</v>
      </c>
      <c r="W41" s="20" t="s">
        <v>3128</v>
      </c>
      <c r="X41" s="22">
        <f>463+450+423+493+512+582</f>
        <v>2923</v>
      </c>
      <c r="Y41" s="20"/>
      <c r="Z41" s="20"/>
      <c r="AA41" s="20" t="s">
        <v>3173</v>
      </c>
      <c r="AB41" s="20" t="s">
        <v>3217</v>
      </c>
      <c r="AC41" s="22">
        <f>443+517+315</f>
        <v>1275</v>
      </c>
      <c r="AD41" s="20"/>
      <c r="AE41" s="20" t="s">
        <v>3260</v>
      </c>
      <c r="AF41" s="22">
        <f>166+159+238+90</f>
        <v>653</v>
      </c>
      <c r="AG41" s="20"/>
      <c r="AH41" s="20"/>
      <c r="AI41" s="22"/>
      <c r="AP41" s="10"/>
      <c r="AS41" s="10"/>
      <c r="AV41" s="10"/>
      <c r="AX41" s="1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DR41" s="20"/>
      <c r="DS41" s="20"/>
      <c r="DT41" s="20"/>
      <c r="DU41" s="20"/>
      <c r="DZ41" s="20"/>
      <c r="EA41" s="20"/>
      <c r="EB41" s="20"/>
      <c r="EC41" s="20"/>
      <c r="EH41" s="20"/>
      <c r="EI41" s="20"/>
      <c r="EJ41" s="20"/>
      <c r="EK41" s="20"/>
      <c r="EQ41" s="20"/>
      <c r="ER41" s="20"/>
      <c r="ES41" s="20"/>
      <c r="ET41" s="20"/>
      <c r="EU41" s="20"/>
      <c r="FA41" s="20"/>
      <c r="FB41" s="20"/>
      <c r="FC41" s="20"/>
      <c r="FD41" s="20"/>
      <c r="FE41" s="20"/>
      <c r="FK41" s="20"/>
      <c r="FL41" s="20"/>
      <c r="FM41" s="20"/>
      <c r="FN41" s="20"/>
      <c r="FO41" s="20"/>
    </row>
    <row r="42" spans="1:171" ht="15.75" x14ac:dyDescent="0.25">
      <c r="A42" s="2">
        <v>1961</v>
      </c>
      <c r="B42" t="s">
        <v>2477</v>
      </c>
      <c r="C42" t="s">
        <v>2548</v>
      </c>
      <c r="D42" t="s">
        <v>2611</v>
      </c>
      <c r="E42" t="s">
        <v>2545</v>
      </c>
      <c r="F42" t="s">
        <v>2544</v>
      </c>
      <c r="G42" s="10">
        <v>2943</v>
      </c>
      <c r="H42" s="30"/>
      <c r="I42" t="s">
        <v>2612</v>
      </c>
      <c r="J42" t="s">
        <v>2621</v>
      </c>
      <c r="K42" s="10">
        <v>1205</v>
      </c>
      <c r="M42" t="s">
        <v>2614</v>
      </c>
      <c r="N42" s="10">
        <v>667</v>
      </c>
      <c r="O42" s="30"/>
      <c r="P42" t="s">
        <v>2621</v>
      </c>
      <c r="Q42" s="10">
        <f>616+689+599</f>
        <v>1904</v>
      </c>
      <c r="S42" s="20" t="s">
        <v>2477</v>
      </c>
      <c r="T42" s="20" t="s">
        <v>2548</v>
      </c>
      <c r="U42" s="20" t="s">
        <v>2611</v>
      </c>
      <c r="V42" s="20" t="s">
        <v>2545</v>
      </c>
      <c r="W42" s="20" t="s">
        <v>2544</v>
      </c>
      <c r="X42" s="22">
        <f>530+553+589+662+609+219</f>
        <v>3162</v>
      </c>
      <c r="Y42" s="20"/>
      <c r="Z42" s="20"/>
      <c r="AA42" s="20" t="s">
        <v>2600</v>
      </c>
      <c r="AB42" s="20" t="s">
        <v>2457</v>
      </c>
      <c r="AC42" s="22">
        <v>1324</v>
      </c>
      <c r="AD42" s="20"/>
      <c r="AE42" s="20" t="s">
        <v>3261</v>
      </c>
      <c r="AF42" s="22">
        <f>647+84</f>
        <v>731</v>
      </c>
      <c r="AG42" s="20"/>
      <c r="AH42" s="20"/>
      <c r="AI42" s="22"/>
      <c r="AP42" s="10"/>
      <c r="AS42" s="10"/>
      <c r="AV42" s="10"/>
      <c r="AX42" s="1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DR42" s="20"/>
      <c r="DS42" s="20"/>
      <c r="DT42" s="20"/>
      <c r="DU42" s="20"/>
      <c r="DZ42" s="20"/>
      <c r="EA42" s="20"/>
      <c r="EB42" s="20"/>
      <c r="EC42" s="20"/>
      <c r="EH42" s="20"/>
      <c r="EI42" s="20"/>
      <c r="EJ42" s="20"/>
      <c r="EK42" s="20"/>
      <c r="EQ42" s="20"/>
      <c r="ER42" s="20"/>
      <c r="ES42" s="20"/>
      <c r="ET42" s="20"/>
      <c r="EU42" s="20"/>
      <c r="FA42" s="20"/>
      <c r="FB42" s="20"/>
      <c r="FC42" s="20"/>
      <c r="FD42" s="20"/>
      <c r="FE42" s="20"/>
      <c r="FK42" s="20"/>
      <c r="FL42" s="20"/>
      <c r="FM42" s="20"/>
      <c r="FN42" s="20"/>
      <c r="FO42" s="20"/>
    </row>
    <row r="43" spans="1:171" ht="15.75" x14ac:dyDescent="0.25">
      <c r="A43" s="2">
        <v>1962</v>
      </c>
      <c r="B43" t="s">
        <v>2477</v>
      </c>
      <c r="C43" t="s">
        <v>2548</v>
      </c>
      <c r="D43" t="s">
        <v>2547</v>
      </c>
      <c r="E43" t="s">
        <v>2545</v>
      </c>
      <c r="F43" t="s">
        <v>2544</v>
      </c>
      <c r="G43" s="10">
        <f>571+505+585+611+565</f>
        <v>2837</v>
      </c>
      <c r="H43" s="30"/>
      <c r="I43" t="s">
        <v>2473</v>
      </c>
      <c r="J43" t="s">
        <v>2474</v>
      </c>
      <c r="K43" s="10">
        <v>1295</v>
      </c>
      <c r="M43" t="s">
        <v>2837</v>
      </c>
      <c r="N43" s="10">
        <v>645</v>
      </c>
      <c r="O43" s="30"/>
      <c r="P43" t="s">
        <v>2473</v>
      </c>
      <c r="Q43" s="10">
        <v>1789</v>
      </c>
      <c r="S43" s="20" t="s">
        <v>2929</v>
      </c>
      <c r="T43" s="20" t="s">
        <v>2663</v>
      </c>
      <c r="U43" s="20" t="s">
        <v>3032</v>
      </c>
      <c r="V43" s="20" t="s">
        <v>2841</v>
      </c>
      <c r="W43" s="20" t="s">
        <v>2757</v>
      </c>
      <c r="X43" s="22">
        <f>571+506+585+611+565+375</f>
        <v>3213</v>
      </c>
      <c r="Y43" s="20"/>
      <c r="Z43" s="20"/>
      <c r="AA43" s="20" t="s">
        <v>2473</v>
      </c>
      <c r="AB43" s="20" t="s">
        <v>2474</v>
      </c>
      <c r="AC43" s="22">
        <f>1295+99</f>
        <v>1394</v>
      </c>
      <c r="AD43" s="20"/>
      <c r="AE43" s="20" t="s">
        <v>2837</v>
      </c>
      <c r="AF43" s="22">
        <f>645+96</f>
        <v>741</v>
      </c>
      <c r="AG43" s="20"/>
      <c r="AH43" s="20"/>
      <c r="AI43" s="22"/>
      <c r="AP43" s="10"/>
      <c r="AS43" s="10"/>
      <c r="AV43" s="10"/>
      <c r="AX43" s="1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DR43" s="20"/>
      <c r="DS43" s="20"/>
      <c r="DT43" s="20"/>
      <c r="DU43" s="20"/>
      <c r="DZ43" s="20"/>
      <c r="EA43" s="20"/>
      <c r="EB43" s="20"/>
      <c r="EC43" s="20"/>
      <c r="EH43" s="20"/>
      <c r="EI43" s="20"/>
      <c r="EJ43" s="20"/>
      <c r="EK43" s="20"/>
      <c r="EQ43" s="20"/>
      <c r="ER43" s="20"/>
      <c r="ES43" s="20"/>
      <c r="ET43" s="20"/>
      <c r="EU43" s="20"/>
      <c r="FA43" s="20"/>
      <c r="FB43" s="20"/>
      <c r="FC43" s="20"/>
      <c r="FD43" s="20"/>
      <c r="FE43" s="20"/>
      <c r="FK43" s="20"/>
      <c r="FL43" s="20"/>
      <c r="FM43" s="20"/>
      <c r="FN43" s="20"/>
      <c r="FO43" s="20"/>
    </row>
    <row r="44" spans="1:171" ht="15.75" x14ac:dyDescent="0.25">
      <c r="A44" s="2">
        <v>1963</v>
      </c>
      <c r="B44" t="s">
        <v>2474</v>
      </c>
      <c r="C44" t="s">
        <v>2479</v>
      </c>
      <c r="D44" t="s">
        <v>2612</v>
      </c>
      <c r="E44" t="s">
        <v>2621</v>
      </c>
      <c r="F44" t="s">
        <v>2473</v>
      </c>
      <c r="G44" s="10">
        <v>2707</v>
      </c>
      <c r="H44" s="30"/>
      <c r="I44" t="s">
        <v>2473</v>
      </c>
      <c r="J44" t="s">
        <v>2474</v>
      </c>
      <c r="K44" s="10">
        <v>1274</v>
      </c>
      <c r="M44" t="s">
        <v>2545</v>
      </c>
      <c r="N44" s="10">
        <v>612</v>
      </c>
      <c r="O44" s="30"/>
      <c r="P44" t="s">
        <v>2474</v>
      </c>
      <c r="Q44" s="10">
        <f>598+615+594</f>
        <v>1807</v>
      </c>
      <c r="S44" s="20" t="s">
        <v>2930</v>
      </c>
      <c r="T44" s="20" t="s">
        <v>2979</v>
      </c>
      <c r="U44" s="20" t="s">
        <v>3033</v>
      </c>
      <c r="V44" s="20" t="s">
        <v>3082</v>
      </c>
      <c r="W44" s="20" t="s">
        <v>3129</v>
      </c>
      <c r="X44" s="22">
        <f>502+498+467+436+354+804</f>
        <v>3061</v>
      </c>
      <c r="Y44" s="20"/>
      <c r="Z44" s="20"/>
      <c r="AA44" s="20" t="s">
        <v>2473</v>
      </c>
      <c r="AB44" s="20" t="s">
        <v>2474</v>
      </c>
      <c r="AC44" s="22">
        <f>659+615+33</f>
        <v>1307</v>
      </c>
      <c r="AD44" s="20"/>
      <c r="AE44" s="20" t="s">
        <v>3262</v>
      </c>
      <c r="AF44" s="22">
        <f>591+105</f>
        <v>696</v>
      </c>
      <c r="AG44" s="20"/>
      <c r="AH44" s="20"/>
      <c r="AI44" s="22"/>
      <c r="AP44" s="10"/>
      <c r="AS44" s="10"/>
      <c r="AV44" s="10"/>
      <c r="AX44" s="1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DR44" s="20"/>
      <c r="DS44" s="20"/>
      <c r="DT44" s="20"/>
      <c r="DU44" s="20"/>
      <c r="DZ44" s="20"/>
      <c r="EA44" s="20"/>
      <c r="EB44" s="20"/>
      <c r="EC44" s="20"/>
      <c r="EH44" s="20"/>
      <c r="EI44" s="20"/>
      <c r="EJ44" s="20"/>
      <c r="EK44" s="20"/>
      <c r="EQ44" s="20"/>
      <c r="ER44" s="20"/>
      <c r="ES44" s="20"/>
      <c r="ET44" s="20"/>
      <c r="EU44" s="20"/>
      <c r="FA44" s="20"/>
      <c r="FB44" s="20"/>
      <c r="FC44" s="20"/>
      <c r="FD44" s="20"/>
      <c r="FE44" s="20"/>
      <c r="FK44" s="20"/>
      <c r="FL44" s="20"/>
      <c r="FM44" s="20"/>
      <c r="FN44" s="20"/>
      <c r="FO44" s="20"/>
    </row>
    <row r="45" spans="1:171" ht="15.75" x14ac:dyDescent="0.25">
      <c r="A45" s="2">
        <v>1964</v>
      </c>
      <c r="B45" t="s">
        <v>2477</v>
      </c>
      <c r="C45" t="s">
        <v>2549</v>
      </c>
      <c r="D45" t="s">
        <v>2613</v>
      </c>
      <c r="E45" t="s">
        <v>2547</v>
      </c>
      <c r="F45" t="s">
        <v>2544</v>
      </c>
      <c r="G45" s="10">
        <v>2726</v>
      </c>
      <c r="H45" s="30"/>
      <c r="I45" t="s">
        <v>2479</v>
      </c>
      <c r="J45" t="s">
        <v>2612</v>
      </c>
      <c r="K45" s="10">
        <v>1185</v>
      </c>
      <c r="M45" t="s">
        <v>2838</v>
      </c>
      <c r="N45" s="10">
        <v>639</v>
      </c>
      <c r="O45" s="30"/>
      <c r="P45" t="s">
        <v>2479</v>
      </c>
      <c r="Q45" s="10">
        <f>670+528+575</f>
        <v>1773</v>
      </c>
      <c r="S45" s="20" t="s">
        <v>2931</v>
      </c>
      <c r="T45" s="20" t="s">
        <v>2980</v>
      </c>
      <c r="U45" s="20" t="s">
        <v>3034</v>
      </c>
      <c r="V45" s="20" t="s">
        <v>2934</v>
      </c>
      <c r="W45" s="20" t="s">
        <v>3130</v>
      </c>
      <c r="X45" s="22">
        <v>3099</v>
      </c>
      <c r="Y45" s="20"/>
      <c r="Z45" s="20"/>
      <c r="AA45" s="20" t="s">
        <v>3174</v>
      </c>
      <c r="AB45" s="20" t="s">
        <v>3218</v>
      </c>
      <c r="AC45" s="22">
        <f>598+490+234</f>
        <v>1322</v>
      </c>
      <c r="AD45" s="20"/>
      <c r="AE45" s="20" t="s">
        <v>3263</v>
      </c>
      <c r="AF45" s="22">
        <f>193+211+191+144</f>
        <v>739</v>
      </c>
      <c r="AG45" s="20"/>
      <c r="AH45" s="20"/>
      <c r="AI45" s="22"/>
      <c r="AP45" s="10"/>
      <c r="AS45" s="10"/>
      <c r="AV45" s="10"/>
      <c r="AX45" s="1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DR45" s="20"/>
      <c r="DS45" s="20"/>
      <c r="DT45" s="20"/>
      <c r="DU45" s="20"/>
      <c r="DZ45" s="20"/>
      <c r="EA45" s="20"/>
      <c r="EB45" s="20"/>
      <c r="EC45" s="20"/>
      <c r="EH45" s="20"/>
      <c r="EI45" s="20"/>
      <c r="EJ45" s="20"/>
      <c r="EK45" s="20"/>
      <c r="EQ45" s="20"/>
      <c r="ER45" s="20"/>
      <c r="ES45" s="20"/>
      <c r="ET45" s="20"/>
      <c r="EU45" s="20"/>
      <c r="FA45" s="20"/>
      <c r="FB45" s="20"/>
      <c r="FC45" s="20"/>
      <c r="FD45" s="20"/>
      <c r="FE45" s="20"/>
      <c r="FK45" s="20"/>
      <c r="FL45" s="20"/>
      <c r="FM45" s="20"/>
      <c r="FN45" s="20"/>
      <c r="FO45" s="20"/>
    </row>
    <row r="46" spans="1:171" ht="15.75" x14ac:dyDescent="0.25">
      <c r="A46" s="2">
        <v>1965</v>
      </c>
      <c r="B46" t="s">
        <v>2477</v>
      </c>
      <c r="C46" t="s">
        <v>2549</v>
      </c>
      <c r="D46" t="s">
        <v>2613</v>
      </c>
      <c r="E46" t="s">
        <v>2547</v>
      </c>
      <c r="F46" t="s">
        <v>2544</v>
      </c>
      <c r="G46" s="10">
        <f>576+574+522+623+530</f>
        <v>2825</v>
      </c>
      <c r="H46" s="30"/>
      <c r="I46" t="s">
        <v>2761</v>
      </c>
      <c r="J46" t="s">
        <v>2800</v>
      </c>
      <c r="K46" s="10">
        <f>667+596</f>
        <v>1263</v>
      </c>
      <c r="M46" t="s">
        <v>2554</v>
      </c>
      <c r="N46" s="10">
        <v>653</v>
      </c>
      <c r="O46" s="30"/>
      <c r="P46" t="s">
        <v>2552</v>
      </c>
      <c r="Q46" s="10">
        <f>623+602+528</f>
        <v>1753</v>
      </c>
      <c r="S46" s="20" t="s">
        <v>2932</v>
      </c>
      <c r="T46" s="20" t="s">
        <v>2624</v>
      </c>
      <c r="U46" s="20" t="s">
        <v>2552</v>
      </c>
      <c r="V46" s="20" t="s">
        <v>3083</v>
      </c>
      <c r="W46" s="20" t="s">
        <v>3131</v>
      </c>
      <c r="X46" s="22">
        <f>494+506+526+485+552+597</f>
        <v>3160</v>
      </c>
      <c r="Y46" s="20"/>
      <c r="Z46" s="20"/>
      <c r="AA46" s="20" t="s">
        <v>2761</v>
      </c>
      <c r="AB46" s="20" t="s">
        <v>2800</v>
      </c>
      <c r="AC46" s="22">
        <f>667+596+159</f>
        <v>1422</v>
      </c>
      <c r="AD46" s="20"/>
      <c r="AE46" s="20" t="s">
        <v>2554</v>
      </c>
      <c r="AF46" s="22">
        <f>653+78</f>
        <v>731</v>
      </c>
      <c r="AG46" s="20"/>
      <c r="AH46" s="20"/>
      <c r="AI46" s="22"/>
      <c r="AP46" s="10"/>
      <c r="AS46" s="10"/>
      <c r="AV46" s="10"/>
      <c r="AX46" s="1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DR46" s="20"/>
      <c r="DS46" s="20"/>
      <c r="DT46" s="20"/>
      <c r="DU46" s="20"/>
      <c r="DZ46" s="20"/>
      <c r="EA46" s="20"/>
      <c r="EB46" s="20"/>
      <c r="EC46" s="20"/>
      <c r="EH46" s="20"/>
      <c r="EI46" s="20"/>
      <c r="EJ46" s="20"/>
      <c r="EK46" s="20"/>
      <c r="EQ46" s="20"/>
      <c r="ER46" s="20"/>
      <c r="ES46" s="20"/>
      <c r="ET46" s="20"/>
      <c r="EU46" s="20"/>
      <c r="FA46" s="20"/>
      <c r="FB46" s="20"/>
      <c r="FC46" s="20"/>
      <c r="FD46" s="20"/>
      <c r="FE46" s="20"/>
      <c r="FK46" s="20"/>
      <c r="FL46" s="20"/>
      <c r="FM46" s="20"/>
      <c r="FN46" s="20"/>
      <c r="FO46" s="20"/>
    </row>
    <row r="47" spans="1:171" ht="15.75" x14ac:dyDescent="0.25">
      <c r="A47" s="2">
        <v>1966</v>
      </c>
      <c r="B47" t="s">
        <v>2478</v>
      </c>
      <c r="C47" t="s">
        <v>2550</v>
      </c>
      <c r="D47" t="s">
        <v>2614</v>
      </c>
      <c r="E47" t="s">
        <v>2668</v>
      </c>
      <c r="F47" t="s">
        <v>2719</v>
      </c>
      <c r="G47" s="10">
        <f>565+545+603+674+553</f>
        <v>2940</v>
      </c>
      <c r="H47" s="30"/>
      <c r="I47" t="s">
        <v>2474</v>
      </c>
      <c r="J47" t="s">
        <v>2473</v>
      </c>
      <c r="K47" s="10">
        <v>1212</v>
      </c>
      <c r="M47" t="s">
        <v>2798</v>
      </c>
      <c r="N47" s="10">
        <v>622</v>
      </c>
      <c r="O47" s="30"/>
      <c r="P47" t="s">
        <v>2798</v>
      </c>
      <c r="Q47" s="10">
        <v>1762</v>
      </c>
      <c r="S47" s="20" t="s">
        <v>2478</v>
      </c>
      <c r="T47" s="20" t="s">
        <v>2550</v>
      </c>
      <c r="U47" s="20" t="s">
        <v>2614</v>
      </c>
      <c r="V47" s="20" t="s">
        <v>2668</v>
      </c>
      <c r="W47" s="20" t="s">
        <v>2719</v>
      </c>
      <c r="X47" s="22">
        <f>565+545+603+674+553+396</f>
        <v>3336</v>
      </c>
      <c r="Y47" s="20"/>
      <c r="Z47" s="20"/>
      <c r="AA47" s="20" t="s">
        <v>3175</v>
      </c>
      <c r="AB47" s="20" t="s">
        <v>3219</v>
      </c>
      <c r="AC47" s="22">
        <v>1346</v>
      </c>
      <c r="AD47" s="20"/>
      <c r="AE47" s="20" t="s">
        <v>3264</v>
      </c>
      <c r="AF47" s="22">
        <v>727</v>
      </c>
      <c r="AG47" s="20"/>
      <c r="AH47" s="20"/>
      <c r="AI47" s="22"/>
      <c r="AP47" s="10"/>
      <c r="AS47" s="10"/>
      <c r="AV47" s="10"/>
      <c r="AX47" s="1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DR47" s="20"/>
      <c r="DS47" s="20"/>
      <c r="DT47" s="20"/>
      <c r="DU47" s="20"/>
      <c r="DZ47" s="20"/>
      <c r="EA47" s="20"/>
      <c r="EB47" s="20"/>
      <c r="EC47" s="20"/>
      <c r="EH47" s="20"/>
      <c r="EI47" s="20"/>
      <c r="EJ47" s="20"/>
      <c r="EK47" s="20"/>
      <c r="EQ47" s="20"/>
      <c r="ER47" s="20"/>
      <c r="ES47" s="20"/>
      <c r="ET47" s="20"/>
      <c r="EU47" s="20"/>
      <c r="FA47" s="20"/>
      <c r="FB47" s="20"/>
      <c r="FC47" s="20"/>
      <c r="FD47" s="20"/>
      <c r="FE47" s="20"/>
      <c r="FK47" s="20"/>
      <c r="FL47" s="20"/>
      <c r="FM47" s="20"/>
      <c r="FN47" s="20"/>
      <c r="FO47" s="20"/>
    </row>
    <row r="48" spans="1:171" ht="15.75" x14ac:dyDescent="0.25">
      <c r="A48" s="2">
        <v>1967</v>
      </c>
      <c r="B48" t="s">
        <v>4058</v>
      </c>
      <c r="C48" t="s">
        <v>4058</v>
      </c>
      <c r="D48" t="s">
        <v>4058</v>
      </c>
      <c r="E48" t="s">
        <v>4058</v>
      </c>
      <c r="F48" t="s">
        <v>4058</v>
      </c>
      <c r="G48" s="10"/>
      <c r="H48" s="30"/>
      <c r="I48" t="s">
        <v>4058</v>
      </c>
      <c r="J48" t="s">
        <v>4058</v>
      </c>
      <c r="K48" s="10"/>
      <c r="M48" t="s">
        <v>4058</v>
      </c>
      <c r="N48" s="10"/>
      <c r="O48" s="30"/>
      <c r="P48" t="s">
        <v>4058</v>
      </c>
      <c r="Q48" s="10"/>
      <c r="S48" s="20" t="s">
        <v>4058</v>
      </c>
      <c r="T48" s="20" t="s">
        <v>4058</v>
      </c>
      <c r="U48" s="20" t="s">
        <v>4058</v>
      </c>
      <c r="V48" s="20" t="s">
        <v>4058</v>
      </c>
      <c r="W48" s="20" t="s">
        <v>4058</v>
      </c>
      <c r="X48" s="22"/>
      <c r="Y48" s="20"/>
      <c r="Z48" s="20"/>
      <c r="AA48" s="20" t="s">
        <v>4058</v>
      </c>
      <c r="AB48" s="20" t="s">
        <v>4058</v>
      </c>
      <c r="AC48" s="22"/>
      <c r="AD48" s="20"/>
      <c r="AE48" s="20" t="s">
        <v>4058</v>
      </c>
      <c r="AF48" s="22"/>
      <c r="AG48" s="20"/>
      <c r="AH48" s="20"/>
      <c r="AI48" s="22"/>
      <c r="AP48" s="10"/>
      <c r="AS48" s="10"/>
      <c r="AV48" s="10"/>
      <c r="AX48" s="1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DR48" s="20"/>
      <c r="DS48" s="20"/>
      <c r="DT48" s="20"/>
      <c r="DU48" s="20"/>
      <c r="DZ48" s="20"/>
      <c r="EA48" s="20"/>
      <c r="EB48" s="20"/>
      <c r="EC48" s="20"/>
      <c r="EH48" s="20"/>
      <c r="EI48" s="20"/>
      <c r="EJ48" s="20"/>
      <c r="EK48" s="20"/>
      <c r="EQ48" s="20"/>
      <c r="ER48" s="20"/>
      <c r="ES48" s="20"/>
      <c r="ET48" s="20"/>
      <c r="EU48" s="20"/>
      <c r="FA48" s="20"/>
      <c r="FB48" s="20"/>
      <c r="FC48" s="20"/>
      <c r="FD48" s="20"/>
      <c r="FE48" s="20"/>
      <c r="FK48" s="20"/>
      <c r="FL48" s="20"/>
      <c r="FM48" s="20"/>
      <c r="FN48" s="20"/>
      <c r="FO48" s="20"/>
    </row>
    <row r="49" spans="1:171" ht="15.75" x14ac:dyDescent="0.25">
      <c r="A49" s="2">
        <v>1968</v>
      </c>
      <c r="B49" t="s">
        <v>2479</v>
      </c>
      <c r="C49" t="s">
        <v>2551</v>
      </c>
      <c r="D49" t="s">
        <v>2612</v>
      </c>
      <c r="E49" t="s">
        <v>2474</v>
      </c>
      <c r="F49" t="s">
        <v>2473</v>
      </c>
      <c r="G49" s="10">
        <v>2872</v>
      </c>
      <c r="H49" s="30"/>
      <c r="I49" t="s">
        <v>2479</v>
      </c>
      <c r="J49" t="s">
        <v>2612</v>
      </c>
      <c r="K49" s="10">
        <f>582+646</f>
        <v>1228</v>
      </c>
      <c r="M49" t="s">
        <v>2474</v>
      </c>
      <c r="N49" s="10">
        <v>701</v>
      </c>
      <c r="O49" s="30"/>
      <c r="P49" t="s">
        <v>2474</v>
      </c>
      <c r="Q49" s="10">
        <f>601+585+701</f>
        <v>1887</v>
      </c>
      <c r="S49" s="20" t="s">
        <v>2933</v>
      </c>
      <c r="T49" s="20" t="s">
        <v>2981</v>
      </c>
      <c r="U49" s="20" t="s">
        <v>3035</v>
      </c>
      <c r="V49" s="20" t="s">
        <v>2979</v>
      </c>
      <c r="W49" s="20" t="s">
        <v>2424</v>
      </c>
      <c r="X49" s="22">
        <f>2507+630</f>
        <v>3137</v>
      </c>
      <c r="Y49" s="20"/>
      <c r="Z49" s="20"/>
      <c r="AA49" s="20" t="s">
        <v>3176</v>
      </c>
      <c r="AB49" s="20" t="s">
        <v>3220</v>
      </c>
      <c r="AC49" s="22">
        <f>595+583+186</f>
        <v>1364</v>
      </c>
      <c r="AD49" s="20"/>
      <c r="AE49" s="20" t="s">
        <v>2474</v>
      </c>
      <c r="AF49" s="22">
        <f>701+24</f>
        <v>725</v>
      </c>
      <c r="AG49" s="20"/>
      <c r="AH49" s="20"/>
      <c r="AI49" s="22"/>
      <c r="AP49" s="10"/>
      <c r="AS49" s="10"/>
      <c r="AV49" s="10"/>
      <c r="AX49" s="1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DR49" s="20"/>
      <c r="DS49" s="20"/>
      <c r="DT49" s="20"/>
      <c r="DU49" s="20"/>
      <c r="DZ49" s="20"/>
      <c r="EA49" s="20"/>
      <c r="EB49" s="20"/>
      <c r="EC49" s="20"/>
      <c r="EH49" s="20"/>
      <c r="EI49" s="20"/>
      <c r="EJ49" s="20"/>
      <c r="EK49" s="20"/>
      <c r="EQ49" s="20"/>
      <c r="ER49" s="20"/>
      <c r="ES49" s="20"/>
      <c r="ET49" s="20"/>
      <c r="EU49" s="20"/>
      <c r="FA49" s="20"/>
      <c r="FB49" s="20"/>
      <c r="FC49" s="20"/>
      <c r="FD49" s="20"/>
      <c r="FE49" s="20"/>
      <c r="FK49" s="20"/>
      <c r="FL49" s="20"/>
      <c r="FM49" s="20"/>
      <c r="FN49" s="20"/>
      <c r="FO49" s="20"/>
    </row>
    <row r="50" spans="1:171" ht="15.75" x14ac:dyDescent="0.25">
      <c r="A50" s="2">
        <v>1969</v>
      </c>
      <c r="B50" t="s">
        <v>2480</v>
      </c>
      <c r="C50" t="s">
        <v>2552</v>
      </c>
      <c r="D50" t="s">
        <v>2615</v>
      </c>
      <c r="E50" t="s">
        <v>2483</v>
      </c>
      <c r="F50" t="s">
        <v>2720</v>
      </c>
      <c r="G50" s="10">
        <v>2691</v>
      </c>
      <c r="H50" s="30"/>
      <c r="I50" t="s">
        <v>2554</v>
      </c>
      <c r="J50" t="s">
        <v>2722</v>
      </c>
      <c r="K50" s="10">
        <v>1128</v>
      </c>
      <c r="M50" t="s">
        <v>2839</v>
      </c>
      <c r="N50" s="10">
        <v>665</v>
      </c>
      <c r="O50" s="30"/>
      <c r="P50" t="s">
        <v>2474</v>
      </c>
      <c r="Q50" s="10">
        <f>542+560+617</f>
        <v>1719</v>
      </c>
      <c r="S50" s="20" t="s">
        <v>2934</v>
      </c>
      <c r="T50" s="20" t="s">
        <v>2982</v>
      </c>
      <c r="U50" s="20" t="s">
        <v>2836</v>
      </c>
      <c r="V50" s="20" t="s">
        <v>2424</v>
      </c>
      <c r="W50" s="20" t="s">
        <v>2424</v>
      </c>
      <c r="X50" s="22">
        <v>3136</v>
      </c>
      <c r="Y50" s="20"/>
      <c r="Z50" s="20"/>
      <c r="AA50" s="20" t="s">
        <v>3177</v>
      </c>
      <c r="AB50" s="20" t="s">
        <v>3221</v>
      </c>
      <c r="AC50" s="22">
        <f>560+530+213</f>
        <v>1303</v>
      </c>
      <c r="AD50" s="20"/>
      <c r="AE50" s="20" t="s">
        <v>3265</v>
      </c>
      <c r="AF50" s="22">
        <f>552+168</f>
        <v>720</v>
      </c>
      <c r="AG50" s="20"/>
      <c r="AH50" s="20"/>
      <c r="AI50" s="22"/>
      <c r="AP50" s="10"/>
      <c r="AS50" s="10"/>
      <c r="AV50" s="10"/>
      <c r="AX50" s="1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DR50" s="20"/>
      <c r="DS50" s="20"/>
      <c r="DT50" s="20"/>
      <c r="DU50" s="20"/>
      <c r="DZ50" s="20"/>
      <c r="EA50" s="20"/>
      <c r="EB50" s="20"/>
      <c r="EC50" s="20"/>
      <c r="EH50" s="20"/>
      <c r="EI50" s="20"/>
      <c r="EJ50" s="20"/>
      <c r="EK50" s="20"/>
      <c r="EQ50" s="20"/>
      <c r="ER50" s="20"/>
      <c r="ES50" s="20"/>
      <c r="ET50" s="20"/>
      <c r="EU50" s="20"/>
      <c r="FA50" s="20"/>
      <c r="FB50" s="20"/>
      <c r="FC50" s="20"/>
      <c r="FD50" s="20"/>
      <c r="FE50" s="20"/>
      <c r="FK50" s="20"/>
      <c r="FL50" s="20"/>
      <c r="FM50" s="20"/>
      <c r="FN50" s="20"/>
      <c r="FO50" s="20"/>
    </row>
    <row r="51" spans="1:171" ht="15.75" x14ac:dyDescent="0.25">
      <c r="A51" s="2">
        <v>1970</v>
      </c>
      <c r="B51" t="s">
        <v>2481</v>
      </c>
      <c r="C51" t="s">
        <v>2553</v>
      </c>
      <c r="D51" t="s">
        <v>2616</v>
      </c>
      <c r="E51" t="s">
        <v>2669</v>
      </c>
      <c r="F51" t="s">
        <v>2721</v>
      </c>
      <c r="G51" s="10">
        <f>655+587+563+528+593</f>
        <v>2926</v>
      </c>
      <c r="H51" s="30"/>
      <c r="I51" t="s">
        <v>2762</v>
      </c>
      <c r="J51" t="s">
        <v>2801</v>
      </c>
      <c r="K51" s="10">
        <f>617+610</f>
        <v>1227</v>
      </c>
      <c r="M51" s="12" t="s">
        <v>2840</v>
      </c>
      <c r="N51" s="10">
        <f>233+224+212</f>
        <v>669</v>
      </c>
      <c r="O51" s="30"/>
      <c r="P51" t="s">
        <v>2485</v>
      </c>
      <c r="Q51" s="10">
        <f>614+592+619</f>
        <v>1825</v>
      </c>
      <c r="S51" s="20" t="s">
        <v>2798</v>
      </c>
      <c r="T51" s="20" t="s">
        <v>2983</v>
      </c>
      <c r="U51" s="20" t="s">
        <v>3036</v>
      </c>
      <c r="V51" s="20" t="s">
        <v>2481</v>
      </c>
      <c r="W51" s="20" t="s">
        <v>3132</v>
      </c>
      <c r="X51" s="22">
        <f>2838+333</f>
        <v>3171</v>
      </c>
      <c r="Y51" s="20"/>
      <c r="Z51" s="20"/>
      <c r="AA51" s="20" t="s">
        <v>3178</v>
      </c>
      <c r="AB51" s="20" t="s">
        <v>3222</v>
      </c>
      <c r="AC51" s="22">
        <v>1343</v>
      </c>
      <c r="AD51" s="20"/>
      <c r="AE51" s="20" t="s">
        <v>3266</v>
      </c>
      <c r="AF51" s="22">
        <f>214+263+180+123</f>
        <v>780</v>
      </c>
      <c r="AG51" s="20"/>
      <c r="AH51" s="20"/>
      <c r="AI51" s="22"/>
      <c r="AP51" s="10"/>
      <c r="AS51" s="10"/>
      <c r="AV51" s="10"/>
      <c r="AX51" s="1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DR51" s="20"/>
      <c r="DS51" s="20"/>
      <c r="DT51" s="20"/>
      <c r="DU51" s="20"/>
      <c r="DZ51" s="20"/>
      <c r="EA51" s="20"/>
      <c r="EB51" s="20"/>
      <c r="EC51" s="20"/>
      <c r="EH51" s="20"/>
      <c r="EI51" s="20"/>
      <c r="EJ51" s="20"/>
      <c r="EK51" s="20"/>
      <c r="EQ51" s="20"/>
      <c r="ER51" s="20"/>
      <c r="ES51" s="20"/>
      <c r="ET51" s="20"/>
      <c r="EU51" s="20"/>
      <c r="FA51" s="20"/>
      <c r="FB51" s="20"/>
      <c r="FC51" s="20"/>
      <c r="FD51" s="20"/>
      <c r="FE51" s="20"/>
      <c r="FK51" s="20"/>
      <c r="FL51" s="20"/>
      <c r="FM51" s="20"/>
      <c r="FN51" s="20"/>
      <c r="FO51" s="20"/>
    </row>
    <row r="52" spans="1:171" ht="15.75" x14ac:dyDescent="0.25">
      <c r="A52" s="2">
        <v>1971</v>
      </c>
      <c r="B52" t="s">
        <v>2482</v>
      </c>
      <c r="C52" t="s">
        <v>2554</v>
      </c>
      <c r="D52" t="s">
        <v>2617</v>
      </c>
      <c r="E52" t="s">
        <v>2483</v>
      </c>
      <c r="F52" s="12" t="s">
        <v>2551</v>
      </c>
      <c r="G52" s="10">
        <v>2845</v>
      </c>
      <c r="H52" s="30"/>
      <c r="I52" t="s">
        <v>2763</v>
      </c>
      <c r="J52" t="s">
        <v>2802</v>
      </c>
      <c r="K52" s="10">
        <v>1213</v>
      </c>
      <c r="M52" t="s">
        <v>2841</v>
      </c>
      <c r="N52" s="10">
        <v>643</v>
      </c>
      <c r="O52" s="30"/>
      <c r="P52" t="s">
        <v>2841</v>
      </c>
      <c r="Q52" s="10">
        <f>613+603+643</f>
        <v>1859</v>
      </c>
      <c r="S52" s="20" t="s">
        <v>2935</v>
      </c>
      <c r="T52" s="20" t="s">
        <v>2984</v>
      </c>
      <c r="U52" s="20" t="s">
        <v>3037</v>
      </c>
      <c r="V52" s="20" t="s">
        <v>3084</v>
      </c>
      <c r="W52" s="20" t="s">
        <v>3133</v>
      </c>
      <c r="X52" s="22">
        <f>2736+480</f>
        <v>3216</v>
      </c>
      <c r="Y52" s="20"/>
      <c r="Z52" s="20"/>
      <c r="AA52" s="20" t="s">
        <v>2763</v>
      </c>
      <c r="AB52" s="20" t="s">
        <v>2802</v>
      </c>
      <c r="AC52" s="22">
        <f>1213+126</f>
        <v>1339</v>
      </c>
      <c r="AD52" s="20"/>
      <c r="AE52" s="20" t="s">
        <v>3267</v>
      </c>
      <c r="AF52" s="22">
        <f>203+217+188+132</f>
        <v>740</v>
      </c>
      <c r="AG52" s="20"/>
      <c r="AH52" s="20"/>
      <c r="AI52" s="22"/>
      <c r="AP52" s="10"/>
      <c r="AS52" s="10"/>
      <c r="AV52" s="10"/>
      <c r="AX52" s="1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DR52" s="20"/>
      <c r="DS52" s="20"/>
      <c r="DT52" s="20"/>
      <c r="DU52" s="20"/>
      <c r="DZ52" s="20"/>
      <c r="EA52" s="20"/>
      <c r="EB52" s="20"/>
      <c r="EC52" s="20"/>
      <c r="EH52" s="20"/>
      <c r="EI52" s="20"/>
      <c r="EJ52" s="20"/>
      <c r="EK52" s="20"/>
      <c r="EQ52" s="20"/>
      <c r="ER52" s="20"/>
      <c r="ES52" s="20"/>
      <c r="ET52" s="20"/>
      <c r="EU52" s="20"/>
      <c r="FA52" s="20"/>
      <c r="FB52" s="20"/>
      <c r="FC52" s="20"/>
      <c r="FD52" s="20"/>
      <c r="FE52" s="20"/>
      <c r="FK52" s="20"/>
      <c r="FL52" s="20"/>
      <c r="FM52" s="20"/>
      <c r="FN52" s="20"/>
      <c r="FO52" s="20"/>
    </row>
    <row r="53" spans="1:171" ht="15.75" x14ac:dyDescent="0.25">
      <c r="A53" s="2">
        <v>1972</v>
      </c>
      <c r="B53" t="s">
        <v>2483</v>
      </c>
      <c r="C53" t="s">
        <v>2555</v>
      </c>
      <c r="D53" t="s">
        <v>2490</v>
      </c>
      <c r="E53" t="s">
        <v>2480</v>
      </c>
      <c r="F53" t="s">
        <v>2722</v>
      </c>
      <c r="G53" s="10">
        <v>2838</v>
      </c>
      <c r="H53" s="30"/>
      <c r="I53" t="s">
        <v>2764</v>
      </c>
      <c r="J53" t="s">
        <v>2803</v>
      </c>
      <c r="K53" s="10">
        <v>1185</v>
      </c>
      <c r="M53" t="s">
        <v>2479</v>
      </c>
      <c r="N53" s="10">
        <v>635</v>
      </c>
      <c r="O53" s="30"/>
      <c r="P53" t="s">
        <v>2863</v>
      </c>
      <c r="Q53" s="10">
        <f>621+614+594</f>
        <v>1829</v>
      </c>
      <c r="S53" s="20" t="s">
        <v>2936</v>
      </c>
      <c r="T53" s="20" t="s">
        <v>2769</v>
      </c>
      <c r="U53" s="20" t="s">
        <v>3038</v>
      </c>
      <c r="V53" s="20" t="s">
        <v>3085</v>
      </c>
      <c r="W53" s="20" t="s">
        <v>3134</v>
      </c>
      <c r="X53" s="22">
        <v>3160</v>
      </c>
      <c r="Y53" s="20"/>
      <c r="Z53" s="20"/>
      <c r="AA53" s="20" t="s">
        <v>3179</v>
      </c>
      <c r="AB53" s="20" t="s">
        <v>3223</v>
      </c>
      <c r="AC53" s="22">
        <v>1425</v>
      </c>
      <c r="AD53" s="20"/>
      <c r="AE53" s="20" t="s">
        <v>3268</v>
      </c>
      <c r="AF53" s="22">
        <v>699</v>
      </c>
      <c r="AG53" s="20"/>
      <c r="AH53" s="20"/>
      <c r="AI53" s="22"/>
      <c r="AP53" s="10"/>
      <c r="AS53" s="10"/>
      <c r="AV53" s="10"/>
      <c r="AX53" s="1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DR53" s="20"/>
      <c r="DS53" s="20"/>
      <c r="DT53" s="20"/>
      <c r="DU53" s="20"/>
      <c r="DZ53" s="20"/>
      <c r="EA53" s="20"/>
      <c r="EB53" s="20"/>
      <c r="EC53" s="20"/>
      <c r="EH53" s="20"/>
      <c r="EI53" s="20"/>
      <c r="EJ53" s="20"/>
      <c r="EK53" s="20"/>
      <c r="EQ53" s="20"/>
      <c r="ER53" s="20"/>
      <c r="ES53" s="20"/>
      <c r="ET53" s="20"/>
      <c r="EU53" s="20"/>
      <c r="FA53" s="20"/>
      <c r="FB53" s="20"/>
      <c r="FC53" s="20"/>
      <c r="FD53" s="20"/>
      <c r="FE53" s="20"/>
      <c r="FK53" s="20"/>
      <c r="FL53" s="20"/>
      <c r="FM53" s="20"/>
      <c r="FN53" s="20"/>
      <c r="FO53" s="20"/>
    </row>
    <row r="54" spans="1:171" ht="15.75" x14ac:dyDescent="0.25">
      <c r="A54" s="2">
        <v>1973</v>
      </c>
      <c r="B54" t="s">
        <v>2484</v>
      </c>
      <c r="C54" t="s">
        <v>2556</v>
      </c>
      <c r="D54" s="12" t="s">
        <v>2618</v>
      </c>
      <c r="E54" t="s">
        <v>2424</v>
      </c>
      <c r="F54" t="s">
        <v>2424</v>
      </c>
      <c r="G54" s="10">
        <v>2644</v>
      </c>
      <c r="H54" s="30"/>
      <c r="I54" t="s">
        <v>2765</v>
      </c>
      <c r="J54" t="s">
        <v>2804</v>
      </c>
      <c r="K54" s="10">
        <f>1162+162</f>
        <v>1324</v>
      </c>
      <c r="M54" t="s">
        <v>2624</v>
      </c>
      <c r="N54" s="10">
        <v>657</v>
      </c>
      <c r="O54" s="30"/>
      <c r="P54" t="s">
        <v>2624</v>
      </c>
      <c r="Q54" s="10">
        <f>1761</f>
        <v>1761</v>
      </c>
      <c r="S54" s="20" t="s">
        <v>2937</v>
      </c>
      <c r="T54" s="20" t="s">
        <v>2985</v>
      </c>
      <c r="U54" s="20" t="s">
        <v>3039</v>
      </c>
      <c r="V54" s="20" t="s">
        <v>2424</v>
      </c>
      <c r="W54" s="20" t="s">
        <v>2424</v>
      </c>
      <c r="X54" s="22">
        <f>2454+639</f>
        <v>3093</v>
      </c>
      <c r="Y54" s="20"/>
      <c r="Z54" s="20"/>
      <c r="AA54" s="20" t="s">
        <v>3180</v>
      </c>
      <c r="AB54" s="20" t="s">
        <v>3224</v>
      </c>
      <c r="AC54" s="22">
        <v>1304</v>
      </c>
      <c r="AD54" s="20"/>
      <c r="AE54" s="20" t="s">
        <v>3269</v>
      </c>
      <c r="AF54" s="22">
        <f>566+159</f>
        <v>725</v>
      </c>
      <c r="AG54" s="20"/>
      <c r="AH54" s="20"/>
      <c r="AI54" s="22"/>
      <c r="AP54" s="10"/>
      <c r="AS54" s="10"/>
      <c r="AV54" s="10"/>
      <c r="AX54" s="1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DR54" s="20"/>
      <c r="DS54" s="20"/>
      <c r="DT54" s="20"/>
      <c r="DU54" s="20"/>
      <c r="DZ54" s="20"/>
      <c r="EA54" s="20"/>
      <c r="EB54" s="20"/>
      <c r="EC54" s="20"/>
      <c r="EH54" s="20"/>
      <c r="EI54" s="20"/>
      <c r="EJ54" s="20"/>
      <c r="EK54" s="20"/>
      <c r="EQ54" s="20"/>
      <c r="ER54" s="20"/>
      <c r="ES54" s="20"/>
      <c r="ET54" s="20"/>
      <c r="EU54" s="20"/>
      <c r="FA54" s="20"/>
      <c r="FB54" s="20"/>
      <c r="FC54" s="20"/>
      <c r="FD54" s="20"/>
      <c r="FE54" s="20"/>
      <c r="FK54" s="20"/>
      <c r="FL54" s="20"/>
      <c r="FM54" s="20"/>
      <c r="FN54" s="20"/>
      <c r="FO54" s="20"/>
    </row>
    <row r="55" spans="1:171" ht="15.75" x14ac:dyDescent="0.25">
      <c r="A55" s="2">
        <v>1974</v>
      </c>
      <c r="B55" t="s">
        <v>2485</v>
      </c>
      <c r="C55" t="s">
        <v>2547</v>
      </c>
      <c r="D55" t="s">
        <v>2619</v>
      </c>
      <c r="E55" t="s">
        <v>2670</v>
      </c>
      <c r="F55" t="s">
        <v>2721</v>
      </c>
      <c r="G55" s="10">
        <v>2855</v>
      </c>
      <c r="H55" s="30"/>
      <c r="I55" t="s">
        <v>2766</v>
      </c>
      <c r="J55" t="s">
        <v>2805</v>
      </c>
      <c r="K55" s="10">
        <f>571+598</f>
        <v>1169</v>
      </c>
      <c r="M55" t="s">
        <v>2805</v>
      </c>
      <c r="N55" s="10">
        <v>637</v>
      </c>
      <c r="O55" s="30"/>
      <c r="P55" t="s">
        <v>2805</v>
      </c>
      <c r="Q55" s="10">
        <f>637+598+588</f>
        <v>1823</v>
      </c>
      <c r="S55" s="20" t="s">
        <v>2938</v>
      </c>
      <c r="T55" s="20" t="s">
        <v>2986</v>
      </c>
      <c r="U55" s="20" t="s">
        <v>3040</v>
      </c>
      <c r="V55" s="20" t="s">
        <v>3086</v>
      </c>
      <c r="W55" s="20" t="s">
        <v>3135</v>
      </c>
      <c r="X55" s="22">
        <f>519+454+514+387+459+769</f>
        <v>3102</v>
      </c>
      <c r="Y55" s="20"/>
      <c r="Z55" s="20"/>
      <c r="AA55" s="20" t="s">
        <v>3181</v>
      </c>
      <c r="AB55" s="20" t="s">
        <v>3225</v>
      </c>
      <c r="AC55" s="22">
        <v>1330</v>
      </c>
      <c r="AD55" s="20"/>
      <c r="AE55" s="20" t="s">
        <v>3270</v>
      </c>
      <c r="AF55" s="22">
        <f>553+165</f>
        <v>718</v>
      </c>
      <c r="AG55" s="20"/>
      <c r="AH55" s="20"/>
      <c r="AI55" s="22"/>
      <c r="AP55" s="10"/>
      <c r="AS55" s="10"/>
      <c r="AV55" s="10"/>
      <c r="AX55" s="1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DR55" s="20"/>
      <c r="DS55" s="20"/>
      <c r="DT55" s="20"/>
      <c r="DU55" s="20"/>
      <c r="DZ55" s="20"/>
      <c r="EA55" s="20"/>
      <c r="EB55" s="20"/>
      <c r="EC55" s="20"/>
      <c r="EH55" s="20"/>
      <c r="EI55" s="20"/>
      <c r="EJ55" s="20"/>
      <c r="EK55" s="20"/>
      <c r="EQ55" s="20"/>
      <c r="ER55" s="20"/>
      <c r="ES55" s="20"/>
      <c r="ET55" s="20"/>
      <c r="EU55" s="20"/>
      <c r="FA55" s="20"/>
      <c r="FB55" s="20"/>
      <c r="FC55" s="20"/>
      <c r="FD55" s="20"/>
      <c r="FE55" s="20"/>
      <c r="FK55" s="20"/>
      <c r="FL55" s="20"/>
      <c r="FM55" s="20"/>
      <c r="FN55" s="20"/>
      <c r="FO55" s="20"/>
    </row>
    <row r="56" spans="1:171" ht="15.75" x14ac:dyDescent="0.25">
      <c r="A56" s="2">
        <v>1975</v>
      </c>
      <c r="B56" t="s">
        <v>2486</v>
      </c>
      <c r="C56" t="s">
        <v>2557</v>
      </c>
      <c r="D56" t="s">
        <v>2558</v>
      </c>
      <c r="E56" t="s">
        <v>2671</v>
      </c>
      <c r="F56" t="s">
        <v>2723</v>
      </c>
      <c r="G56" s="10">
        <v>2742</v>
      </c>
      <c r="H56" s="30"/>
      <c r="I56" t="s">
        <v>2767</v>
      </c>
      <c r="J56" t="s">
        <v>2806</v>
      </c>
      <c r="K56" s="10">
        <v>1154</v>
      </c>
      <c r="M56" t="s">
        <v>2842</v>
      </c>
      <c r="N56" s="10">
        <v>612</v>
      </c>
      <c r="O56" s="30"/>
      <c r="P56" t="s">
        <v>2864</v>
      </c>
      <c r="Q56" s="10">
        <f>578+532+601</f>
        <v>1711</v>
      </c>
      <c r="S56" s="20" t="s">
        <v>2939</v>
      </c>
      <c r="T56" s="20" t="s">
        <v>2987</v>
      </c>
      <c r="U56" s="20" t="s">
        <v>3041</v>
      </c>
      <c r="V56" s="20" t="s">
        <v>3087</v>
      </c>
      <c r="W56" s="20" t="s">
        <v>3136</v>
      </c>
      <c r="X56" s="22">
        <v>3252</v>
      </c>
      <c r="Y56" s="20"/>
      <c r="Z56" s="20"/>
      <c r="AA56" s="20" t="s">
        <v>3182</v>
      </c>
      <c r="AB56" s="20" t="s">
        <v>3226</v>
      </c>
      <c r="AC56" s="22">
        <v>1321</v>
      </c>
      <c r="AD56" s="20"/>
      <c r="AE56" s="20" t="s">
        <v>3271</v>
      </c>
      <c r="AF56" s="22">
        <v>713</v>
      </c>
      <c r="AG56" s="20"/>
      <c r="AH56" s="20"/>
      <c r="AI56" s="22"/>
      <c r="AP56" s="10"/>
      <c r="AS56" s="10"/>
      <c r="AV56" s="10"/>
      <c r="AX56" s="1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DR56" s="20"/>
      <c r="DS56" s="20"/>
      <c r="DT56" s="20"/>
      <c r="DU56" s="20"/>
      <c r="DZ56" s="20"/>
      <c r="EA56" s="20"/>
      <c r="EB56" s="20"/>
      <c r="EC56" s="20"/>
      <c r="EH56" s="20"/>
      <c r="EI56" s="20"/>
      <c r="EJ56" s="20"/>
      <c r="EK56" s="20"/>
      <c r="EQ56" s="20"/>
      <c r="ER56" s="20"/>
      <c r="ES56" s="20"/>
      <c r="ET56" s="20"/>
      <c r="EU56" s="20"/>
      <c r="FA56" s="20"/>
      <c r="FB56" s="20"/>
      <c r="FC56" s="20"/>
      <c r="FD56" s="20"/>
      <c r="FE56" s="20"/>
      <c r="FK56" s="20"/>
      <c r="FL56" s="20"/>
      <c r="FM56" s="20"/>
      <c r="FN56" s="20"/>
      <c r="FO56" s="20"/>
    </row>
    <row r="57" spans="1:171" ht="15.75" x14ac:dyDescent="0.25">
      <c r="A57" s="2">
        <v>1976</v>
      </c>
      <c r="B57" t="s">
        <v>2486</v>
      </c>
      <c r="C57" t="s">
        <v>2558</v>
      </c>
      <c r="D57" t="s">
        <v>2620</v>
      </c>
      <c r="E57" t="s">
        <v>2672</v>
      </c>
      <c r="F57" t="s">
        <v>2724</v>
      </c>
      <c r="G57" s="10">
        <v>2824</v>
      </c>
      <c r="H57" s="30"/>
      <c r="I57" t="s">
        <v>2768</v>
      </c>
      <c r="J57" t="s">
        <v>2807</v>
      </c>
      <c r="K57" s="10">
        <f>517+758</f>
        <v>1275</v>
      </c>
      <c r="M57" t="s">
        <v>2843</v>
      </c>
      <c r="N57" s="10">
        <f>199+247+216</f>
        <v>662</v>
      </c>
      <c r="O57" s="30"/>
      <c r="P57" t="s">
        <v>2807</v>
      </c>
      <c r="Q57" s="10">
        <f>507+758+544</f>
        <v>1809</v>
      </c>
      <c r="S57" s="20" t="s">
        <v>2940</v>
      </c>
      <c r="T57" s="20" t="s">
        <v>2988</v>
      </c>
      <c r="U57" s="20" t="s">
        <v>3042</v>
      </c>
      <c r="V57" s="20" t="s">
        <v>3088</v>
      </c>
      <c r="W57" s="20" t="s">
        <v>3137</v>
      </c>
      <c r="X57" s="22">
        <f>2679+528</f>
        <v>3207</v>
      </c>
      <c r="Y57" s="20"/>
      <c r="Z57" s="20"/>
      <c r="AA57" s="20" t="s">
        <v>3183</v>
      </c>
      <c r="AB57" s="20" t="s">
        <v>3227</v>
      </c>
      <c r="AC57" s="22">
        <f>582+551+279</f>
        <v>1412</v>
      </c>
      <c r="AD57" s="20"/>
      <c r="AE57" s="20" t="s">
        <v>3272</v>
      </c>
      <c r="AF57" s="22">
        <f>561+195</f>
        <v>756</v>
      </c>
      <c r="AG57" s="20"/>
      <c r="AH57" s="20"/>
      <c r="AI57" s="22"/>
      <c r="AP57" s="10"/>
      <c r="AS57" s="10"/>
      <c r="AV57" s="10"/>
      <c r="AX57" s="1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DR57" s="20"/>
      <c r="DS57" s="20"/>
      <c r="DT57" s="20"/>
      <c r="DU57" s="20"/>
      <c r="DZ57" s="20"/>
      <c r="EA57" s="20"/>
      <c r="EB57" s="20"/>
      <c r="EC57" s="20"/>
      <c r="EH57" s="20"/>
      <c r="EI57" s="20"/>
      <c r="EJ57" s="20"/>
      <c r="EK57" s="20"/>
      <c r="EQ57" s="20"/>
      <c r="ER57" s="20"/>
      <c r="ES57" s="20"/>
      <c r="ET57" s="20"/>
      <c r="EU57" s="20"/>
      <c r="FA57" s="20"/>
      <c r="FB57" s="20"/>
      <c r="FC57" s="20"/>
      <c r="FD57" s="20"/>
      <c r="FE57" s="20"/>
      <c r="FK57" s="20"/>
      <c r="FL57" s="20"/>
      <c r="FM57" s="20"/>
      <c r="FN57" s="20"/>
      <c r="FO57" s="20"/>
    </row>
    <row r="58" spans="1:171" ht="15.75" x14ac:dyDescent="0.25">
      <c r="A58" s="2">
        <v>1977</v>
      </c>
      <c r="B58" t="s">
        <v>2487</v>
      </c>
      <c r="C58" t="s">
        <v>2559</v>
      </c>
      <c r="D58" t="s">
        <v>2621</v>
      </c>
      <c r="E58" t="s">
        <v>2673</v>
      </c>
      <c r="F58" t="s">
        <v>2725</v>
      </c>
      <c r="G58" s="10">
        <v>2872</v>
      </c>
      <c r="H58" s="30"/>
      <c r="I58" t="s">
        <v>2739</v>
      </c>
      <c r="J58" t="s">
        <v>2490</v>
      </c>
      <c r="K58" s="10">
        <f>622+624</f>
        <v>1246</v>
      </c>
      <c r="M58" t="s">
        <v>2483</v>
      </c>
      <c r="N58" s="10">
        <f>239+181+249</f>
        <v>669</v>
      </c>
      <c r="O58" s="30"/>
      <c r="P58" t="s">
        <v>2739</v>
      </c>
      <c r="Q58" s="10">
        <f>622+629+578</f>
        <v>1829</v>
      </c>
      <c r="S58" s="20" t="s">
        <v>2941</v>
      </c>
      <c r="T58" s="20" t="s">
        <v>2989</v>
      </c>
      <c r="U58" s="20" t="s">
        <v>3043</v>
      </c>
      <c r="V58" s="20" t="s">
        <v>3089</v>
      </c>
      <c r="W58" s="20" t="s">
        <v>3138</v>
      </c>
      <c r="X58" s="22">
        <f>595+595+446+574+554+519</f>
        <v>3283</v>
      </c>
      <c r="Y58" s="20"/>
      <c r="Z58" s="20"/>
      <c r="AA58" s="20" t="s">
        <v>3184</v>
      </c>
      <c r="AB58" s="20" t="s">
        <v>3228</v>
      </c>
      <c r="AC58" s="22">
        <f>530+448+360</f>
        <v>1338</v>
      </c>
      <c r="AD58" s="20"/>
      <c r="AE58" s="20" t="s">
        <v>3273</v>
      </c>
      <c r="AF58" s="22">
        <f>605+123</f>
        <v>728</v>
      </c>
      <c r="AG58" s="20"/>
      <c r="AH58" s="20"/>
      <c r="AI58" s="22"/>
      <c r="AP58" s="10"/>
      <c r="AS58" s="10"/>
      <c r="AV58" s="10"/>
      <c r="AX58" s="1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DR58" s="20"/>
      <c r="DS58" s="20"/>
      <c r="DT58" s="20"/>
      <c r="DU58" s="20"/>
      <c r="DZ58" s="20"/>
      <c r="EA58" s="20"/>
      <c r="EB58" s="20"/>
      <c r="EC58" s="20"/>
      <c r="EH58" s="20"/>
      <c r="EI58" s="20"/>
      <c r="EJ58" s="20"/>
      <c r="EK58" s="20"/>
      <c r="EQ58" s="20"/>
      <c r="ER58" s="20"/>
      <c r="ES58" s="20"/>
      <c r="ET58" s="20"/>
      <c r="EU58" s="20"/>
      <c r="FA58" s="20"/>
      <c r="FB58" s="20"/>
      <c r="FC58" s="20"/>
      <c r="FD58" s="20"/>
      <c r="FE58" s="20"/>
      <c r="FK58" s="20"/>
      <c r="FL58" s="20"/>
      <c r="FM58" s="20"/>
      <c r="FN58" s="20"/>
      <c r="FO58" s="20"/>
    </row>
    <row r="59" spans="1:171" ht="15.75" x14ac:dyDescent="0.25">
      <c r="A59" s="2">
        <v>1978</v>
      </c>
      <c r="B59" t="s">
        <v>2488</v>
      </c>
      <c r="C59" t="s">
        <v>2560</v>
      </c>
      <c r="D59" t="s">
        <v>2622</v>
      </c>
      <c r="E59" t="s">
        <v>2674</v>
      </c>
      <c r="F59" t="s">
        <v>2726</v>
      </c>
      <c r="G59" s="10">
        <f>534+581+575+545+604</f>
        <v>2839</v>
      </c>
      <c r="H59" s="30"/>
      <c r="I59" t="s">
        <v>2769</v>
      </c>
      <c r="J59" t="s">
        <v>2808</v>
      </c>
      <c r="K59" s="10">
        <f>612+610</f>
        <v>1222</v>
      </c>
      <c r="M59" t="s">
        <v>2844</v>
      </c>
      <c r="N59" s="10">
        <v>613</v>
      </c>
      <c r="O59" s="30"/>
      <c r="P59" t="s">
        <v>2762</v>
      </c>
      <c r="Q59" s="10">
        <v>1850</v>
      </c>
      <c r="S59" s="20" t="s">
        <v>2942</v>
      </c>
      <c r="T59" s="20" t="s">
        <v>2990</v>
      </c>
      <c r="U59" s="20" t="s">
        <v>3044</v>
      </c>
      <c r="V59" s="20" t="s">
        <v>3090</v>
      </c>
      <c r="W59" s="20" t="s">
        <v>3139</v>
      </c>
      <c r="X59" s="22">
        <f>496+537+571+465+554+612</f>
        <v>3235</v>
      </c>
      <c r="Y59" s="20"/>
      <c r="Z59" s="20"/>
      <c r="AA59" s="20" t="s">
        <v>3185</v>
      </c>
      <c r="AB59" s="20" t="s">
        <v>3229</v>
      </c>
      <c r="AC59" s="22">
        <f>519+589+273</f>
        <v>1381</v>
      </c>
      <c r="AD59" s="20"/>
      <c r="AE59" s="20" t="s">
        <v>3274</v>
      </c>
      <c r="AF59" s="22">
        <f>576+180</f>
        <v>756</v>
      </c>
      <c r="AG59" s="20"/>
      <c r="AH59" s="20"/>
      <c r="AI59" s="22"/>
      <c r="AK59" t="s">
        <v>3088</v>
      </c>
      <c r="AL59" t="s">
        <v>3331</v>
      </c>
      <c r="AM59" t="s">
        <v>3137</v>
      </c>
      <c r="AN59" t="s">
        <v>3340</v>
      </c>
      <c r="AO59" t="s">
        <v>2550</v>
      </c>
      <c r="AP59" s="10">
        <f>539+525+584+618+558</f>
        <v>2824</v>
      </c>
      <c r="AQ59" t="s">
        <v>3350</v>
      </c>
      <c r="AR59" t="s">
        <v>3355</v>
      </c>
      <c r="AS59" s="10">
        <f>513+631</f>
        <v>1144</v>
      </c>
      <c r="AU59" t="s">
        <v>3360</v>
      </c>
      <c r="AV59" s="10">
        <v>607</v>
      </c>
      <c r="AW59" t="s">
        <v>3366</v>
      </c>
      <c r="AX59" s="10">
        <f>620+515+592</f>
        <v>1727</v>
      </c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DR59" s="20"/>
      <c r="DS59" s="20"/>
      <c r="DT59" s="20"/>
      <c r="DU59" s="20"/>
      <c r="DZ59" s="20"/>
      <c r="EA59" s="20"/>
      <c r="EB59" s="20"/>
      <c r="EC59" s="20"/>
      <c r="EH59" s="20"/>
      <c r="EI59" s="20"/>
      <c r="EJ59" s="20"/>
      <c r="EK59" s="20"/>
      <c r="EQ59" s="20"/>
      <c r="ER59" s="20"/>
      <c r="ES59" s="20"/>
      <c r="ET59" s="20"/>
      <c r="EU59" s="20"/>
      <c r="FA59" s="20"/>
      <c r="FB59" s="20"/>
      <c r="FC59" s="20"/>
      <c r="FD59" s="20"/>
      <c r="FE59" s="20"/>
      <c r="FK59" s="20"/>
      <c r="FL59" s="20"/>
      <c r="FM59" s="20"/>
      <c r="FN59" s="20"/>
      <c r="FO59" s="20"/>
    </row>
    <row r="60" spans="1:171" ht="15.75" x14ac:dyDescent="0.25">
      <c r="A60" s="2">
        <v>1979</v>
      </c>
      <c r="B60" t="s">
        <v>2489</v>
      </c>
      <c r="C60" t="s">
        <v>2561</v>
      </c>
      <c r="D60" t="s">
        <v>2623</v>
      </c>
      <c r="E60" t="s">
        <v>2675</v>
      </c>
      <c r="F60" t="s">
        <v>2497</v>
      </c>
      <c r="G60" s="10">
        <v>2837</v>
      </c>
      <c r="H60" s="30"/>
      <c r="I60" t="s">
        <v>2719</v>
      </c>
      <c r="J60" t="s">
        <v>2486</v>
      </c>
      <c r="K60" s="10">
        <v>1168</v>
      </c>
      <c r="M60" t="s">
        <v>2622</v>
      </c>
      <c r="N60" s="10">
        <v>678</v>
      </c>
      <c r="O60" s="30"/>
      <c r="P60" t="s">
        <v>2497</v>
      </c>
      <c r="Q60" s="10">
        <v>1936</v>
      </c>
      <c r="S60" s="20" t="s">
        <v>2943</v>
      </c>
      <c r="T60" s="20" t="s">
        <v>2991</v>
      </c>
      <c r="U60" s="20" t="s">
        <v>3045</v>
      </c>
      <c r="V60" s="20" t="s">
        <v>3091</v>
      </c>
      <c r="W60" s="20" t="s">
        <v>3140</v>
      </c>
      <c r="X60" s="22">
        <v>3126</v>
      </c>
      <c r="Y60" s="20"/>
      <c r="Z60" s="20"/>
      <c r="AA60" s="61" t="s">
        <v>3186</v>
      </c>
      <c r="AB60" s="61" t="s">
        <v>3230</v>
      </c>
      <c r="AC60" s="22">
        <v>1303</v>
      </c>
      <c r="AD60" s="20"/>
      <c r="AE60" s="20" t="s">
        <v>3275</v>
      </c>
      <c r="AF60" s="22">
        <v>706</v>
      </c>
      <c r="AG60" s="20"/>
      <c r="AH60" s="20"/>
      <c r="AI60" s="22"/>
      <c r="AK60" t="s">
        <v>3327</v>
      </c>
      <c r="AL60" t="s">
        <v>3332</v>
      </c>
      <c r="AM60" t="s">
        <v>3336</v>
      </c>
      <c r="AN60" t="s">
        <v>3341</v>
      </c>
      <c r="AO60" t="s">
        <v>3345</v>
      </c>
      <c r="AP60" s="10">
        <v>2678</v>
      </c>
      <c r="AQ60" t="s">
        <v>3351</v>
      </c>
      <c r="AR60" t="s">
        <v>3356</v>
      </c>
      <c r="AS60" s="10">
        <v>1139</v>
      </c>
      <c r="AU60" t="s">
        <v>3038</v>
      </c>
      <c r="AV60" s="10">
        <v>611</v>
      </c>
      <c r="AW60" t="s">
        <v>3345</v>
      </c>
      <c r="AX60" s="10">
        <v>1678</v>
      </c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DR60" s="20"/>
      <c r="DS60" s="20"/>
      <c r="DT60" s="20"/>
      <c r="DU60" s="20"/>
      <c r="DZ60" s="20"/>
      <c r="EA60" s="20"/>
      <c r="EB60" s="20"/>
      <c r="EC60" s="20"/>
      <c r="EH60" s="20"/>
      <c r="EI60" s="20"/>
      <c r="EJ60" s="20"/>
      <c r="EK60" s="20"/>
      <c r="EQ60" s="20"/>
      <c r="ER60" s="20"/>
      <c r="ES60" s="20"/>
      <c r="ET60" s="20"/>
      <c r="EU60" s="20"/>
      <c r="FA60" s="20"/>
      <c r="FB60" s="20"/>
      <c r="FC60" s="20"/>
      <c r="FD60" s="20"/>
      <c r="FE60" s="20"/>
      <c r="FK60" s="20"/>
      <c r="FL60" s="20"/>
      <c r="FM60" s="20"/>
      <c r="FN60" s="20"/>
      <c r="FO60" s="20"/>
    </row>
    <row r="61" spans="1:171" ht="15.75" x14ac:dyDescent="0.25">
      <c r="A61" s="2">
        <v>1980</v>
      </c>
      <c r="B61" t="s">
        <v>2490</v>
      </c>
      <c r="C61" t="s">
        <v>2562</v>
      </c>
      <c r="D61" t="s">
        <v>2624</v>
      </c>
      <c r="E61" t="s">
        <v>2676</v>
      </c>
      <c r="F61" t="s">
        <v>2632</v>
      </c>
      <c r="G61" s="10">
        <v>2836</v>
      </c>
      <c r="H61" s="30"/>
      <c r="I61" t="s">
        <v>2620</v>
      </c>
      <c r="J61" t="s">
        <v>2486</v>
      </c>
      <c r="K61" s="10">
        <v>1170</v>
      </c>
      <c r="M61" t="s">
        <v>2845</v>
      </c>
      <c r="N61" s="10">
        <v>657</v>
      </c>
      <c r="O61" s="30"/>
      <c r="P61" t="s">
        <v>2865</v>
      </c>
      <c r="Q61" s="10">
        <f>574+610+571</f>
        <v>1755</v>
      </c>
      <c r="S61" s="20" t="s">
        <v>2944</v>
      </c>
      <c r="T61" s="20" t="s">
        <v>2992</v>
      </c>
      <c r="U61" s="20" t="s">
        <v>3046</v>
      </c>
      <c r="V61" s="20" t="s">
        <v>3092</v>
      </c>
      <c r="W61" s="20" t="s">
        <v>3141</v>
      </c>
      <c r="X61" s="22">
        <v>3240</v>
      </c>
      <c r="Y61" s="20"/>
      <c r="Z61" s="20"/>
      <c r="AA61" s="20" t="s">
        <v>3187</v>
      </c>
      <c r="AB61" s="20" t="s">
        <v>3231</v>
      </c>
      <c r="AC61" s="22">
        <v>1341</v>
      </c>
      <c r="AD61" s="20"/>
      <c r="AE61" s="20" t="s">
        <v>3231</v>
      </c>
      <c r="AF61" s="22">
        <v>752</v>
      </c>
      <c r="AG61" s="20"/>
      <c r="AH61" s="20"/>
      <c r="AI61" s="22"/>
      <c r="AP61" s="10"/>
      <c r="AS61" s="10"/>
      <c r="AV61" s="10"/>
      <c r="AX61" s="1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DR61" s="20"/>
      <c r="DS61" s="20"/>
      <c r="DT61" s="20"/>
      <c r="DU61" s="20"/>
      <c r="DZ61" s="20"/>
      <c r="EA61" s="20"/>
      <c r="EB61" s="20"/>
      <c r="EC61" s="20"/>
      <c r="EH61" s="20"/>
      <c r="EI61" s="20"/>
      <c r="EJ61" s="20"/>
      <c r="EK61" s="20"/>
      <c r="EQ61" s="20"/>
      <c r="ER61" s="20"/>
      <c r="ES61" s="20"/>
      <c r="ET61" s="20"/>
      <c r="EU61" s="20"/>
      <c r="FA61" s="20"/>
      <c r="FB61" s="20"/>
      <c r="FC61" s="20"/>
      <c r="FD61" s="20"/>
      <c r="FE61" s="20"/>
      <c r="FK61" s="20"/>
      <c r="FL61" s="20"/>
      <c r="FM61" s="20"/>
      <c r="FN61" s="20"/>
      <c r="FO61" s="20"/>
    </row>
    <row r="62" spans="1:171" ht="15.75" x14ac:dyDescent="0.25">
      <c r="A62" s="2">
        <v>1981</v>
      </c>
      <c r="B62" t="s">
        <v>2491</v>
      </c>
      <c r="C62" t="s">
        <v>2563</v>
      </c>
      <c r="D62" t="s">
        <v>2625</v>
      </c>
      <c r="E62" t="s">
        <v>2677</v>
      </c>
      <c r="F62" t="s">
        <v>2727</v>
      </c>
      <c r="G62" s="10">
        <v>2746</v>
      </c>
      <c r="H62" s="30"/>
      <c r="I62" t="s">
        <v>2632</v>
      </c>
      <c r="J62" t="s">
        <v>2490</v>
      </c>
      <c r="K62" s="10">
        <v>1217</v>
      </c>
      <c r="M62" t="s">
        <v>2632</v>
      </c>
      <c r="N62" s="10">
        <v>708</v>
      </c>
      <c r="O62" s="30"/>
      <c r="P62" t="s">
        <v>2632</v>
      </c>
      <c r="Q62" s="10">
        <f>608+569+708</f>
        <v>1885</v>
      </c>
      <c r="S62" s="20" t="s">
        <v>2945</v>
      </c>
      <c r="T62" s="20" t="s">
        <v>2993</v>
      </c>
      <c r="U62" s="20" t="s">
        <v>3047</v>
      </c>
      <c r="V62" s="20" t="s">
        <v>3093</v>
      </c>
      <c r="W62" s="20" t="s">
        <v>3142</v>
      </c>
      <c r="X62" s="22">
        <v>3190</v>
      </c>
      <c r="Y62" s="20"/>
      <c r="Z62" s="20"/>
      <c r="AA62" s="20" t="s">
        <v>3188</v>
      </c>
      <c r="AB62" s="20" t="s">
        <v>3232</v>
      </c>
      <c r="AC62" s="22">
        <f>1134+213</f>
        <v>1347</v>
      </c>
      <c r="AD62" s="20"/>
      <c r="AE62" s="20" t="s">
        <v>3276</v>
      </c>
      <c r="AF62" s="22">
        <f>571+153</f>
        <v>724</v>
      </c>
      <c r="AG62" s="20"/>
      <c r="AH62" s="20"/>
      <c r="AI62" s="22"/>
      <c r="AP62" s="10"/>
      <c r="AS62" s="10"/>
      <c r="AV62" s="10"/>
      <c r="AX62" s="1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DR62" s="20"/>
      <c r="DS62" s="20"/>
      <c r="DT62" s="20"/>
      <c r="DU62" s="20"/>
      <c r="DZ62" s="20"/>
      <c r="EA62" s="20"/>
      <c r="EB62" s="20"/>
      <c r="EC62" s="20"/>
      <c r="EH62" s="20"/>
      <c r="EI62" s="20"/>
      <c r="EJ62" s="20"/>
      <c r="EK62" s="20"/>
      <c r="EQ62" s="20"/>
      <c r="ER62" s="20"/>
      <c r="ES62" s="20"/>
      <c r="ET62" s="20"/>
      <c r="EU62" s="20"/>
      <c r="FA62" s="20"/>
      <c r="FB62" s="20"/>
      <c r="FC62" s="20"/>
      <c r="FD62" s="20"/>
      <c r="FE62" s="20"/>
      <c r="FK62" s="20"/>
      <c r="FL62" s="20"/>
      <c r="FM62" s="20"/>
      <c r="FN62" s="20"/>
      <c r="FO62" s="20"/>
    </row>
    <row r="63" spans="1:171" ht="15.75" x14ac:dyDescent="0.25">
      <c r="A63" s="2">
        <v>1982</v>
      </c>
      <c r="B63" t="s">
        <v>2492</v>
      </c>
      <c r="C63" t="s">
        <v>2564</v>
      </c>
      <c r="D63" t="s">
        <v>2626</v>
      </c>
      <c r="E63" t="s">
        <v>2635</v>
      </c>
      <c r="F63" t="s">
        <v>2497</v>
      </c>
      <c r="G63" s="10">
        <v>3007</v>
      </c>
      <c r="H63" s="30"/>
      <c r="I63" t="s">
        <v>2498</v>
      </c>
      <c r="J63" t="s">
        <v>2624</v>
      </c>
      <c r="K63" s="10">
        <v>1314</v>
      </c>
      <c r="M63" t="s">
        <v>2632</v>
      </c>
      <c r="N63" s="10">
        <v>735</v>
      </c>
      <c r="O63" s="30"/>
      <c r="P63" t="s">
        <v>2632</v>
      </c>
      <c r="Q63" s="10">
        <v>1887</v>
      </c>
      <c r="S63" s="20" t="s">
        <v>2946</v>
      </c>
      <c r="T63" s="20" t="s">
        <v>2994</v>
      </c>
      <c r="U63" s="20" t="s">
        <v>3048</v>
      </c>
      <c r="V63" s="20" t="s">
        <v>3094</v>
      </c>
      <c r="W63" s="20" t="s">
        <v>3143</v>
      </c>
      <c r="X63" s="22">
        <v>3236</v>
      </c>
      <c r="Y63" s="20"/>
      <c r="Z63" s="20"/>
      <c r="AA63" s="20" t="s">
        <v>3189</v>
      </c>
      <c r="AB63" s="20" t="s">
        <v>2560</v>
      </c>
      <c r="AC63" s="22">
        <v>1340</v>
      </c>
      <c r="AD63" s="20"/>
      <c r="AE63" s="20" t="s">
        <v>3277</v>
      </c>
      <c r="AF63" s="22">
        <v>769</v>
      </c>
      <c r="AG63" s="20"/>
      <c r="AH63" s="20"/>
      <c r="AI63" s="22"/>
      <c r="AP63" s="10"/>
      <c r="AS63" s="10"/>
      <c r="AV63" s="10"/>
      <c r="AX63" s="1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DR63" s="20"/>
      <c r="DS63" s="20"/>
      <c r="DT63" s="20"/>
      <c r="DU63" s="20"/>
      <c r="DZ63" s="20"/>
      <c r="EA63" s="20"/>
      <c r="EB63" s="20"/>
      <c r="EC63" s="20"/>
      <c r="EH63" s="20"/>
      <c r="EI63" s="20"/>
      <c r="EJ63" s="20"/>
      <c r="EK63" s="20"/>
      <c r="EQ63" s="20"/>
      <c r="ER63" s="20"/>
      <c r="ES63" s="20"/>
      <c r="ET63" s="20"/>
      <c r="EU63" s="20"/>
      <c r="FA63" s="20"/>
      <c r="FB63" s="20"/>
      <c r="FC63" s="20"/>
      <c r="FD63" s="20"/>
      <c r="FE63" s="20"/>
      <c r="FK63" s="20"/>
      <c r="FL63" s="20"/>
      <c r="FM63" s="20"/>
      <c r="FN63" s="20"/>
      <c r="FO63" s="20"/>
    </row>
    <row r="64" spans="1:171" ht="15.75" x14ac:dyDescent="0.25">
      <c r="A64" s="2">
        <v>1983</v>
      </c>
      <c r="B64" t="s">
        <v>2493</v>
      </c>
      <c r="C64" t="s">
        <v>2562</v>
      </c>
      <c r="D64" t="s">
        <v>2627</v>
      </c>
      <c r="E64" t="s">
        <v>2624</v>
      </c>
      <c r="F64" t="s">
        <v>2490</v>
      </c>
      <c r="G64" s="10">
        <v>3099</v>
      </c>
      <c r="H64" s="30"/>
      <c r="I64" t="s">
        <v>2765</v>
      </c>
      <c r="J64" t="s">
        <v>2809</v>
      </c>
      <c r="K64" s="10">
        <v>1216</v>
      </c>
      <c r="M64" t="s">
        <v>2492</v>
      </c>
      <c r="N64" s="10">
        <v>647</v>
      </c>
      <c r="O64" s="30"/>
      <c r="P64" t="s">
        <v>2632</v>
      </c>
      <c r="Q64" s="10">
        <v>1830</v>
      </c>
      <c r="S64" s="20" t="s">
        <v>2947</v>
      </c>
      <c r="T64" s="20" t="s">
        <v>2995</v>
      </c>
      <c r="U64" s="20" t="s">
        <v>3049</v>
      </c>
      <c r="V64" s="20" t="s">
        <v>3095</v>
      </c>
      <c r="W64" s="20" t="s">
        <v>3099</v>
      </c>
      <c r="X64" s="22">
        <v>3194</v>
      </c>
      <c r="Y64" s="20"/>
      <c r="Z64" s="20"/>
      <c r="AA64" s="20" t="s">
        <v>3190</v>
      </c>
      <c r="AB64" s="20" t="s">
        <v>3233</v>
      </c>
      <c r="AC64" s="22">
        <v>1342</v>
      </c>
      <c r="AD64" s="20"/>
      <c r="AE64" s="20" t="s">
        <v>3231</v>
      </c>
      <c r="AF64" s="22">
        <v>758</v>
      </c>
      <c r="AG64" s="20"/>
      <c r="AH64" s="20"/>
      <c r="AI64" s="22"/>
      <c r="AP64" s="10"/>
      <c r="AS64" s="10"/>
      <c r="AV64" s="10"/>
      <c r="AX64" s="1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DR64" s="20"/>
      <c r="DS64" s="20"/>
      <c r="DT64" s="20"/>
      <c r="DU64" s="20"/>
      <c r="DZ64" s="20"/>
      <c r="EA64" s="20"/>
      <c r="EB64" s="20"/>
      <c r="EC64" s="20"/>
      <c r="EH64" s="20"/>
      <c r="EI64" s="20"/>
      <c r="EJ64" s="20"/>
      <c r="EK64" s="20"/>
      <c r="EQ64" s="20"/>
      <c r="ER64" s="20"/>
      <c r="ES64" s="20"/>
      <c r="ET64" s="20"/>
      <c r="EU64" s="20"/>
      <c r="FA64" s="20"/>
      <c r="FB64" s="20"/>
      <c r="FC64" s="20"/>
      <c r="FD64" s="20"/>
      <c r="FE64" s="20"/>
      <c r="FK64" s="20"/>
      <c r="FL64" s="20"/>
      <c r="FM64" s="20"/>
      <c r="FN64" s="20"/>
      <c r="FO64" s="20"/>
    </row>
    <row r="65" spans="1:171" ht="15.75" x14ac:dyDescent="0.25">
      <c r="A65" s="2">
        <v>1984</v>
      </c>
      <c r="B65" t="s">
        <v>2494</v>
      </c>
      <c r="C65" t="s">
        <v>2565</v>
      </c>
      <c r="D65" t="s">
        <v>2628</v>
      </c>
      <c r="E65" t="s">
        <v>2678</v>
      </c>
      <c r="F65" t="s">
        <v>2728</v>
      </c>
      <c r="G65" s="10">
        <v>2966</v>
      </c>
      <c r="H65" s="30"/>
      <c r="I65" t="s">
        <v>2770</v>
      </c>
      <c r="J65" t="s">
        <v>2808</v>
      </c>
      <c r="K65" s="10">
        <v>1260</v>
      </c>
      <c r="M65" t="s">
        <v>2846</v>
      </c>
      <c r="N65" s="10">
        <f>214+198+224</f>
        <v>636</v>
      </c>
      <c r="O65" s="30"/>
      <c r="P65" t="s">
        <v>2562</v>
      </c>
      <c r="Q65" s="10">
        <f>577+619+626</f>
        <v>1822</v>
      </c>
      <c r="S65" s="20" t="s">
        <v>2567</v>
      </c>
      <c r="T65" s="20" t="s">
        <v>2996</v>
      </c>
      <c r="U65" s="20" t="s">
        <v>3050</v>
      </c>
      <c r="V65" s="20" t="s">
        <v>3096</v>
      </c>
      <c r="W65" s="20" t="s">
        <v>3144</v>
      </c>
      <c r="X65" s="22">
        <f>496+580+523+554+611+468</f>
        <v>3232</v>
      </c>
      <c r="Y65" s="20"/>
      <c r="Z65" s="20"/>
      <c r="AA65" s="20" t="s">
        <v>3191</v>
      </c>
      <c r="AB65" s="20" t="s">
        <v>3234</v>
      </c>
      <c r="AC65" s="22">
        <v>1397</v>
      </c>
      <c r="AD65" s="20"/>
      <c r="AE65" s="20" t="s">
        <v>3278</v>
      </c>
      <c r="AF65" s="22">
        <f>559+186</f>
        <v>745</v>
      </c>
      <c r="AG65" s="20"/>
      <c r="AH65" s="20"/>
      <c r="AI65" s="22"/>
      <c r="AP65" s="10"/>
      <c r="AS65" s="10"/>
      <c r="AV65" s="10"/>
      <c r="AX65" s="1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DR65" s="20"/>
      <c r="DS65" s="20"/>
      <c r="DT65" s="20"/>
      <c r="DU65" s="20"/>
      <c r="DZ65" s="20"/>
      <c r="EA65" s="20"/>
      <c r="EB65" s="20"/>
      <c r="EC65" s="20"/>
      <c r="EH65" s="20"/>
      <c r="EI65" s="20"/>
      <c r="EJ65" s="20"/>
      <c r="EK65" s="20"/>
      <c r="EQ65" s="20"/>
      <c r="ER65" s="20"/>
      <c r="ES65" s="20"/>
      <c r="ET65" s="20"/>
      <c r="EU65" s="20"/>
      <c r="FA65" s="20"/>
      <c r="FB65" s="20"/>
      <c r="FC65" s="20"/>
      <c r="FD65" s="20"/>
      <c r="FE65" s="20"/>
      <c r="FK65" s="20"/>
      <c r="FL65" s="20"/>
      <c r="FM65" s="20"/>
      <c r="FN65" s="20"/>
      <c r="FO65" s="20"/>
    </row>
    <row r="66" spans="1:171" ht="15.75" x14ac:dyDescent="0.25">
      <c r="A66" s="2">
        <v>1985</v>
      </c>
      <c r="B66" t="s">
        <v>2495</v>
      </c>
      <c r="C66" t="s">
        <v>2566</v>
      </c>
      <c r="D66" t="s">
        <v>2629</v>
      </c>
      <c r="E66" t="s">
        <v>2573</v>
      </c>
      <c r="F66" t="s">
        <v>2497</v>
      </c>
      <c r="G66" s="10">
        <v>3103</v>
      </c>
      <c r="H66" s="30"/>
      <c r="I66" t="s">
        <v>2495</v>
      </c>
      <c r="J66" t="s">
        <v>2497</v>
      </c>
      <c r="K66" s="10">
        <v>1195</v>
      </c>
      <c r="M66" t="s">
        <v>2847</v>
      </c>
      <c r="N66" s="10">
        <v>648</v>
      </c>
      <c r="O66" s="30"/>
      <c r="P66" t="s">
        <v>2495</v>
      </c>
      <c r="Q66" s="10">
        <f>644+621+643</f>
        <v>1908</v>
      </c>
      <c r="S66" s="20" t="s">
        <v>2948</v>
      </c>
      <c r="T66" s="20" t="s">
        <v>2997</v>
      </c>
      <c r="U66" s="20" t="s">
        <v>3051</v>
      </c>
      <c r="V66" s="20" t="s">
        <v>3097</v>
      </c>
      <c r="W66" s="20" t="s">
        <v>3145</v>
      </c>
      <c r="X66" s="22">
        <f>2679+555</f>
        <v>3234</v>
      </c>
      <c r="Y66" s="20"/>
      <c r="Z66" s="20"/>
      <c r="AA66" s="20" t="s">
        <v>3192</v>
      </c>
      <c r="AB66" s="20" t="s">
        <v>3235</v>
      </c>
      <c r="AC66" s="22">
        <v>1403</v>
      </c>
      <c r="AD66" s="20"/>
      <c r="AE66" s="20" t="s">
        <v>3279</v>
      </c>
      <c r="AF66" s="22">
        <f>626+102</f>
        <v>728</v>
      </c>
      <c r="AG66" s="20"/>
      <c r="AH66" s="20"/>
      <c r="AI66" s="22"/>
      <c r="AP66" s="10"/>
      <c r="AS66" s="10"/>
      <c r="AV66" s="10"/>
      <c r="AX66" s="1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DR66" s="20"/>
      <c r="DS66" s="20"/>
      <c r="DT66" s="20"/>
      <c r="DU66" s="20"/>
      <c r="DZ66" s="20"/>
      <c r="EA66" s="20"/>
      <c r="EB66" s="20"/>
      <c r="EC66" s="20"/>
      <c r="EH66" s="20"/>
      <c r="EI66" s="20"/>
      <c r="EJ66" s="20"/>
      <c r="EK66" s="20"/>
      <c r="EQ66" s="20"/>
      <c r="ER66" s="20"/>
      <c r="ES66" s="20"/>
      <c r="ET66" s="20"/>
      <c r="EU66" s="20"/>
      <c r="FA66" s="20"/>
      <c r="FB66" s="20"/>
      <c r="FC66" s="20"/>
      <c r="FD66" s="20"/>
      <c r="FE66" s="20"/>
      <c r="FK66" s="20"/>
      <c r="FL66" s="20"/>
      <c r="FM66" s="20"/>
      <c r="FN66" s="20"/>
      <c r="FO66" s="20"/>
    </row>
    <row r="67" spans="1:171" ht="15.75" x14ac:dyDescent="0.25">
      <c r="A67" s="2">
        <v>1986</v>
      </c>
      <c r="B67" t="s">
        <v>2496</v>
      </c>
      <c r="C67" t="s">
        <v>2567</v>
      </c>
      <c r="D67" t="s">
        <v>2630</v>
      </c>
      <c r="E67" t="s">
        <v>2679</v>
      </c>
      <c r="F67" t="s">
        <v>2490</v>
      </c>
      <c r="G67" s="10">
        <v>2943</v>
      </c>
      <c r="H67" s="30"/>
      <c r="I67" t="s">
        <v>2771</v>
      </c>
      <c r="J67" t="s">
        <v>2810</v>
      </c>
      <c r="K67" s="10">
        <v>1174</v>
      </c>
      <c r="M67" t="s">
        <v>2638</v>
      </c>
      <c r="N67" s="10">
        <f>197+202+244</f>
        <v>643</v>
      </c>
      <c r="O67" s="30"/>
      <c r="P67" s="61" t="s">
        <v>2866</v>
      </c>
      <c r="Q67" s="10">
        <v>1746</v>
      </c>
      <c r="S67" s="20" t="s">
        <v>2949</v>
      </c>
      <c r="T67" s="20" t="s">
        <v>2998</v>
      </c>
      <c r="U67" s="20" t="s">
        <v>3052</v>
      </c>
      <c r="V67" s="20" t="s">
        <v>3098</v>
      </c>
      <c r="W67" s="20" t="s">
        <v>3146</v>
      </c>
      <c r="X67" s="22">
        <f>436+496+374+512+613+759</f>
        <v>3190</v>
      </c>
      <c r="Y67" s="20"/>
      <c r="Z67" s="20"/>
      <c r="AA67" s="20" t="s">
        <v>2771</v>
      </c>
      <c r="AB67" s="20" t="s">
        <v>2810</v>
      </c>
      <c r="AC67" s="22">
        <f>1174+180</f>
        <v>1354</v>
      </c>
      <c r="AD67" s="20"/>
      <c r="AE67" s="20" t="s">
        <v>3280</v>
      </c>
      <c r="AF67" s="22">
        <f>245+168+213+96</f>
        <v>722</v>
      </c>
      <c r="AG67" s="20"/>
      <c r="AH67" s="20"/>
      <c r="AI67" s="22"/>
      <c r="AP67" s="10"/>
      <c r="AS67" s="10"/>
      <c r="AV67" s="10"/>
      <c r="AX67" s="1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DR67" s="20"/>
      <c r="DS67" s="20"/>
      <c r="DT67" s="20"/>
      <c r="DU67" s="20"/>
      <c r="DZ67" s="20"/>
      <c r="EA67" s="20"/>
      <c r="EB67" s="20"/>
      <c r="EC67" s="20"/>
      <c r="EH67" s="20"/>
      <c r="EI67" s="20"/>
      <c r="EJ67" s="20"/>
      <c r="EK67" s="20"/>
      <c r="EQ67" s="20"/>
      <c r="ER67" s="20"/>
      <c r="ES67" s="20"/>
      <c r="ET67" s="20"/>
      <c r="EU67" s="20"/>
      <c r="FA67" s="20"/>
      <c r="FB67" s="20"/>
      <c r="FC67" s="20"/>
      <c r="FD67" s="20"/>
      <c r="FE67" s="20"/>
      <c r="FK67" s="20"/>
      <c r="FL67" s="20"/>
      <c r="FM67" s="20"/>
      <c r="FN67" s="20"/>
      <c r="FO67" s="20"/>
    </row>
    <row r="68" spans="1:171" ht="15.75" x14ac:dyDescent="0.25">
      <c r="A68" s="2">
        <v>1987</v>
      </c>
      <c r="B68" t="s">
        <v>2497</v>
      </c>
      <c r="C68" t="s">
        <v>2490</v>
      </c>
      <c r="D68" t="s">
        <v>2631</v>
      </c>
      <c r="E68" t="s">
        <v>2495</v>
      </c>
      <c r="F68" t="s">
        <v>1527</v>
      </c>
      <c r="G68" s="10">
        <v>3102</v>
      </c>
      <c r="H68" s="30"/>
      <c r="I68" t="s">
        <v>2544</v>
      </c>
      <c r="J68" t="s">
        <v>2571</v>
      </c>
      <c r="K68" s="10">
        <f>636+676</f>
        <v>1312</v>
      </c>
      <c r="M68" t="s">
        <v>2848</v>
      </c>
      <c r="N68" s="10">
        <f>183+249+268</f>
        <v>700</v>
      </c>
      <c r="O68" s="30"/>
      <c r="P68" t="s">
        <v>2497</v>
      </c>
      <c r="Q68" s="10">
        <f>696+598+648</f>
        <v>1942</v>
      </c>
      <c r="S68" s="20" t="s">
        <v>2950</v>
      </c>
      <c r="T68" s="20" t="s">
        <v>2999</v>
      </c>
      <c r="U68" s="20" t="s">
        <v>3053</v>
      </c>
      <c r="V68" s="20" t="s">
        <v>3099</v>
      </c>
      <c r="W68" s="20" t="s">
        <v>3147</v>
      </c>
      <c r="X68" s="22"/>
      <c r="Y68" s="20"/>
      <c r="Z68" s="20"/>
      <c r="AA68" s="20" t="s">
        <v>3193</v>
      </c>
      <c r="AB68" s="20" t="s">
        <v>3236</v>
      </c>
      <c r="AC68" s="22">
        <v>1391</v>
      </c>
      <c r="AD68" s="20"/>
      <c r="AE68" s="61" t="s">
        <v>3281</v>
      </c>
      <c r="AF68" s="22">
        <v>746</v>
      </c>
      <c r="AG68" s="20"/>
      <c r="AH68" s="20"/>
      <c r="AI68" s="22"/>
      <c r="AP68" s="10"/>
      <c r="AS68" s="10"/>
      <c r="AV68" s="10"/>
      <c r="AX68" s="1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DR68" s="20"/>
      <c r="DS68" s="20"/>
      <c r="DT68" s="20"/>
      <c r="DU68" s="20"/>
      <c r="DZ68" s="20"/>
      <c r="EA68" s="20"/>
      <c r="EB68" s="20"/>
      <c r="EC68" s="20"/>
      <c r="EH68" s="20"/>
      <c r="EI68" s="20"/>
      <c r="EJ68" s="20"/>
      <c r="EK68" s="20"/>
      <c r="EQ68" s="20"/>
      <c r="ER68" s="20"/>
      <c r="ES68" s="20"/>
      <c r="ET68" s="20"/>
      <c r="EU68" s="20"/>
      <c r="FA68" s="20"/>
      <c r="FB68" s="20"/>
      <c r="FC68" s="20"/>
      <c r="FD68" s="20"/>
      <c r="FE68" s="20"/>
      <c r="FK68" s="20"/>
      <c r="FL68" s="20"/>
      <c r="FM68" s="20"/>
      <c r="FN68" s="20"/>
      <c r="FO68" s="20"/>
    </row>
    <row r="69" spans="1:171" ht="15.75" x14ac:dyDescent="0.25">
      <c r="A69" s="2">
        <v>1988</v>
      </c>
      <c r="B69" t="s">
        <v>4058</v>
      </c>
      <c r="C69" t="s">
        <v>4058</v>
      </c>
      <c r="D69" t="s">
        <v>4058</v>
      </c>
      <c r="E69" t="s">
        <v>4058</v>
      </c>
      <c r="F69" t="s">
        <v>4058</v>
      </c>
      <c r="G69" s="10"/>
      <c r="H69" s="30"/>
      <c r="I69" t="s">
        <v>4058</v>
      </c>
      <c r="J69" t="s">
        <v>4058</v>
      </c>
      <c r="K69" s="10"/>
      <c r="M69" t="s">
        <v>4058</v>
      </c>
      <c r="N69" s="10"/>
      <c r="O69" s="30"/>
      <c r="P69" t="s">
        <v>4058</v>
      </c>
      <c r="Q69" s="10"/>
      <c r="S69" s="20" t="s">
        <v>4058</v>
      </c>
      <c r="T69" s="20" t="s">
        <v>4058</v>
      </c>
      <c r="U69" s="20" t="s">
        <v>4058</v>
      </c>
      <c r="V69" s="20" t="s">
        <v>4058</v>
      </c>
      <c r="W69" s="20" t="s">
        <v>4058</v>
      </c>
      <c r="X69" s="22"/>
      <c r="Y69" s="20"/>
      <c r="Z69" s="20"/>
      <c r="AA69" s="20" t="s">
        <v>4058</v>
      </c>
      <c r="AB69" s="20" t="s">
        <v>4058</v>
      </c>
      <c r="AC69" s="22"/>
      <c r="AD69" s="20"/>
      <c r="AE69" s="20" t="s">
        <v>4058</v>
      </c>
      <c r="AF69" s="22"/>
      <c r="AG69" s="20"/>
      <c r="AH69" s="20"/>
      <c r="AI69" s="22"/>
      <c r="AP69" s="10"/>
      <c r="AS69" s="10"/>
      <c r="AV69" s="10"/>
      <c r="AX69" s="1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DR69" s="20"/>
      <c r="DS69" s="20"/>
      <c r="DT69" s="20"/>
      <c r="DU69" s="20"/>
      <c r="DZ69" s="20"/>
      <c r="EA69" s="20"/>
      <c r="EB69" s="20"/>
      <c r="EC69" s="20"/>
      <c r="EH69" s="20"/>
      <c r="EI69" s="20"/>
      <c r="EJ69" s="20"/>
      <c r="EK69" s="20"/>
      <c r="EQ69" s="20"/>
      <c r="ER69" s="20"/>
      <c r="ES69" s="20"/>
      <c r="ET69" s="20"/>
      <c r="EU69" s="20"/>
      <c r="FA69" s="20"/>
      <c r="FB69" s="20"/>
      <c r="FC69" s="20"/>
      <c r="FD69" s="20"/>
      <c r="FE69" s="20"/>
      <c r="FK69" s="20"/>
      <c r="FL69" s="20"/>
      <c r="FM69" s="20"/>
      <c r="FN69" s="20"/>
      <c r="FO69" s="20"/>
    </row>
    <row r="70" spans="1:171" ht="15.75" x14ac:dyDescent="0.25">
      <c r="A70" s="2">
        <v>1989</v>
      </c>
      <c r="B70" t="s">
        <v>2498</v>
      </c>
      <c r="C70" t="s">
        <v>2568</v>
      </c>
      <c r="D70" t="s">
        <v>2632</v>
      </c>
      <c r="E70" t="s">
        <v>2680</v>
      </c>
      <c r="F70" t="s">
        <v>2569</v>
      </c>
      <c r="G70" s="10">
        <v>2958</v>
      </c>
      <c r="H70" s="30"/>
      <c r="I70" t="s">
        <v>2772</v>
      </c>
      <c r="J70" t="s">
        <v>2811</v>
      </c>
      <c r="K70" s="10">
        <v>1230</v>
      </c>
      <c r="M70" t="s">
        <v>2497</v>
      </c>
      <c r="N70" s="10">
        <v>666</v>
      </c>
      <c r="O70" s="30"/>
      <c r="P70" t="s">
        <v>2739</v>
      </c>
      <c r="Q70" s="10">
        <f>602+619+615</f>
        <v>1836</v>
      </c>
      <c r="S70" s="20" t="s">
        <v>2951</v>
      </c>
      <c r="T70" s="20" t="s">
        <v>3000</v>
      </c>
      <c r="U70" s="20" t="s">
        <v>3054</v>
      </c>
      <c r="V70" s="20" t="s">
        <v>3100</v>
      </c>
      <c r="W70" s="20" t="s">
        <v>3148</v>
      </c>
      <c r="X70" s="22">
        <v>3184</v>
      </c>
      <c r="Y70" s="20"/>
      <c r="Z70" s="20"/>
      <c r="AA70" s="20" t="s">
        <v>3194</v>
      </c>
      <c r="AB70" s="20" t="s">
        <v>3237</v>
      </c>
      <c r="AC70" s="22">
        <f>1074+288</f>
        <v>1362</v>
      </c>
      <c r="AD70" s="20"/>
      <c r="AE70" s="20" t="s">
        <v>3282</v>
      </c>
      <c r="AF70" s="22">
        <f>232+180+232+97</f>
        <v>741</v>
      </c>
      <c r="AG70" s="20"/>
      <c r="AH70" s="20"/>
      <c r="AI70" s="22"/>
      <c r="AP70" s="10"/>
      <c r="AS70" s="10"/>
      <c r="AV70" s="10"/>
      <c r="AX70" s="1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DR70" s="20"/>
      <c r="DS70" s="20"/>
      <c r="DT70" s="20"/>
      <c r="DU70" s="20"/>
      <c r="DZ70" s="20"/>
      <c r="EA70" s="20"/>
      <c r="EB70" s="20"/>
      <c r="EC70" s="20"/>
      <c r="EH70" s="20"/>
      <c r="EI70" s="20"/>
      <c r="EJ70" s="20"/>
      <c r="EK70" s="20"/>
      <c r="EQ70" s="20"/>
      <c r="ER70" s="20"/>
      <c r="ES70" s="20"/>
      <c r="ET70" s="20"/>
      <c r="EU70" s="20"/>
      <c r="FA70" s="20"/>
      <c r="FB70" s="20"/>
      <c r="FC70" s="20"/>
      <c r="FD70" s="20"/>
      <c r="FE70" s="20"/>
      <c r="FK70" s="20"/>
      <c r="FL70" s="20"/>
      <c r="FM70" s="20"/>
      <c r="FN70" s="20"/>
      <c r="FO70" s="20"/>
    </row>
    <row r="71" spans="1:171" ht="15.75" x14ac:dyDescent="0.25">
      <c r="A71" s="2">
        <v>1990</v>
      </c>
      <c r="B71" t="s">
        <v>2490</v>
      </c>
      <c r="C71" t="s">
        <v>2569</v>
      </c>
      <c r="D71" t="s">
        <v>2633</v>
      </c>
      <c r="E71" t="s">
        <v>1527</v>
      </c>
      <c r="F71" t="s">
        <v>2571</v>
      </c>
      <c r="G71" s="10">
        <f>951+992+997</f>
        <v>2940</v>
      </c>
      <c r="H71" s="30"/>
      <c r="I71" t="s">
        <v>2626</v>
      </c>
      <c r="J71" t="s">
        <v>2739</v>
      </c>
      <c r="K71" s="10">
        <v>1253</v>
      </c>
      <c r="M71" t="s">
        <v>2811</v>
      </c>
      <c r="N71" s="10">
        <f>242+206+229</f>
        <v>677</v>
      </c>
      <c r="O71" s="30"/>
      <c r="P71" t="s">
        <v>2497</v>
      </c>
      <c r="Q71" s="10">
        <f>741+631+641</f>
        <v>2013</v>
      </c>
      <c r="S71" s="20" t="s">
        <v>2952</v>
      </c>
      <c r="T71" s="20" t="s">
        <v>3001</v>
      </c>
      <c r="U71" s="20" t="s">
        <v>3055</v>
      </c>
      <c r="V71" s="20" t="s">
        <v>2811</v>
      </c>
      <c r="W71" s="20" t="s">
        <v>2572</v>
      </c>
      <c r="X71" s="22">
        <f>957+1003+962+287</f>
        <v>3209</v>
      </c>
      <c r="Y71" s="20"/>
      <c r="Z71" s="20"/>
      <c r="AA71" s="61" t="s">
        <v>3195</v>
      </c>
      <c r="AB71" s="61" t="s">
        <v>3238</v>
      </c>
      <c r="AC71" s="22">
        <v>1373</v>
      </c>
      <c r="AD71" s="20"/>
      <c r="AE71" s="20" t="s">
        <v>3283</v>
      </c>
      <c r="AF71" s="22">
        <f>178+200+233+124</f>
        <v>735</v>
      </c>
      <c r="AG71" s="20"/>
      <c r="AH71" s="20"/>
      <c r="AI71" s="22"/>
      <c r="AP71" s="10"/>
      <c r="AS71" s="10"/>
      <c r="AV71" s="10"/>
      <c r="AX71" s="1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DR71" s="20"/>
      <c r="DS71" s="20"/>
      <c r="DT71" s="20"/>
      <c r="DU71" s="20"/>
      <c r="DZ71" s="20"/>
      <c r="EA71" s="20"/>
      <c r="EB71" s="20"/>
      <c r="EC71" s="20"/>
      <c r="EH71" s="20"/>
      <c r="EI71" s="20"/>
      <c r="EJ71" s="20"/>
      <c r="EK71" s="20"/>
      <c r="EQ71" s="20"/>
      <c r="ER71" s="20"/>
      <c r="ES71" s="20"/>
      <c r="ET71" s="20"/>
      <c r="EU71" s="20"/>
      <c r="FA71" s="20"/>
      <c r="FB71" s="20"/>
      <c r="FC71" s="20"/>
      <c r="FD71" s="20"/>
      <c r="FE71" s="20"/>
      <c r="FK71" s="20"/>
      <c r="FL71" s="20"/>
      <c r="FM71" s="20"/>
      <c r="FN71" s="20"/>
      <c r="FO71" s="20"/>
    </row>
    <row r="72" spans="1:171" ht="15.75" x14ac:dyDescent="0.25">
      <c r="A72" s="2">
        <v>1991</v>
      </c>
      <c r="B72" t="s">
        <v>2490</v>
      </c>
      <c r="C72" t="s">
        <v>2569</v>
      </c>
      <c r="D72" t="s">
        <v>2633</v>
      </c>
      <c r="E72" t="s">
        <v>1527</v>
      </c>
      <c r="F72" t="s">
        <v>2571</v>
      </c>
      <c r="G72" s="10">
        <f>591+543+652+577+698</f>
        <v>3061</v>
      </c>
      <c r="H72" s="30"/>
      <c r="I72" t="s">
        <v>2773</v>
      </c>
      <c r="J72" t="s">
        <v>2812</v>
      </c>
      <c r="K72" s="10">
        <v>1202</v>
      </c>
      <c r="M72" t="s">
        <v>2849</v>
      </c>
      <c r="N72" s="10">
        <f>221+223+256</f>
        <v>700</v>
      </c>
      <c r="O72" s="30"/>
      <c r="P72" t="s">
        <v>2632</v>
      </c>
      <c r="Q72" s="10">
        <v>1869</v>
      </c>
      <c r="S72" s="20" t="s">
        <v>2953</v>
      </c>
      <c r="T72" s="20" t="s">
        <v>3002</v>
      </c>
      <c r="U72" s="20" t="s">
        <v>3056</v>
      </c>
      <c r="V72" s="20" t="s">
        <v>3101</v>
      </c>
      <c r="W72" s="20" t="s">
        <v>3149</v>
      </c>
      <c r="X72" s="22">
        <f>576+551+635+516+586+406</f>
        <v>3270</v>
      </c>
      <c r="Y72" s="20"/>
      <c r="Z72" s="20"/>
      <c r="AA72" s="20" t="s">
        <v>2773</v>
      </c>
      <c r="AB72" s="20" t="s">
        <v>2812</v>
      </c>
      <c r="AC72" s="22">
        <f>1202+169</f>
        <v>1371</v>
      </c>
      <c r="AD72" s="20"/>
      <c r="AE72" s="20" t="s">
        <v>3244</v>
      </c>
      <c r="AF72" s="22">
        <f>205+235+214+91</f>
        <v>745</v>
      </c>
      <c r="AG72" s="20"/>
      <c r="AH72" s="20" t="s">
        <v>3303</v>
      </c>
      <c r="AI72" s="22">
        <v>1999</v>
      </c>
      <c r="AP72" s="10"/>
      <c r="AS72" s="10"/>
      <c r="AV72" s="10"/>
      <c r="AX72" s="1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DR72" s="20"/>
      <c r="DS72" s="20"/>
      <c r="DT72" s="20"/>
      <c r="DU72" s="20"/>
      <c r="DZ72" s="20"/>
      <c r="EA72" s="20"/>
      <c r="EB72" s="20"/>
      <c r="EC72" s="20"/>
      <c r="EH72" s="20"/>
      <c r="EI72" s="20"/>
      <c r="EJ72" s="20"/>
      <c r="EK72" s="20"/>
      <c r="EQ72" s="20"/>
      <c r="ER72" s="20"/>
      <c r="ES72" s="20"/>
      <c r="ET72" s="20"/>
      <c r="EU72" s="20"/>
      <c r="FA72" s="20"/>
      <c r="FB72" s="20"/>
      <c r="FC72" s="20"/>
      <c r="FD72" s="20"/>
      <c r="FE72" s="20"/>
      <c r="FK72" s="20"/>
      <c r="FL72" s="20"/>
      <c r="FM72" s="20"/>
      <c r="FN72" s="20"/>
      <c r="FO72" s="20"/>
    </row>
    <row r="73" spans="1:171" ht="15.75" x14ac:dyDescent="0.25">
      <c r="A73" s="2">
        <v>1992</v>
      </c>
      <c r="B73" t="s">
        <v>2498</v>
      </c>
      <c r="C73" t="s">
        <v>2570</v>
      </c>
      <c r="D73" t="s">
        <v>2634</v>
      </c>
      <c r="E73" t="s">
        <v>2633</v>
      </c>
      <c r="F73" t="s">
        <v>2632</v>
      </c>
      <c r="G73" s="10">
        <f>667+515+643+620+578</f>
        <v>3023</v>
      </c>
      <c r="H73" s="30"/>
      <c r="I73" t="s">
        <v>2774</v>
      </c>
      <c r="J73" t="s">
        <v>2632</v>
      </c>
      <c r="K73" s="10">
        <f>595+665</f>
        <v>1260</v>
      </c>
      <c r="M73" t="s">
        <v>2497</v>
      </c>
      <c r="N73" s="10">
        <f>215+216+248</f>
        <v>679</v>
      </c>
      <c r="O73" s="30"/>
      <c r="P73" t="s">
        <v>2632</v>
      </c>
      <c r="Q73" s="10">
        <f>1896</f>
        <v>1896</v>
      </c>
      <c r="S73" s="20" t="s">
        <v>2954</v>
      </c>
      <c r="T73" s="20" t="s">
        <v>3003</v>
      </c>
      <c r="U73" s="20" t="s">
        <v>2999</v>
      </c>
      <c r="V73" s="20" t="s">
        <v>3102</v>
      </c>
      <c r="W73" s="20" t="s">
        <v>3150</v>
      </c>
      <c r="X73" s="22">
        <f>547+416+554+562+598+567</f>
        <v>3244</v>
      </c>
      <c r="Y73" s="20"/>
      <c r="Z73" s="20"/>
      <c r="AA73" s="20" t="s">
        <v>3196</v>
      </c>
      <c r="AB73" s="20" t="s">
        <v>2950</v>
      </c>
      <c r="AC73" s="22">
        <f>540+549+257</f>
        <v>1346</v>
      </c>
      <c r="AD73" s="20"/>
      <c r="AE73" s="20" t="s">
        <v>3284</v>
      </c>
      <c r="AF73" s="22">
        <f>255+184+226+113</f>
        <v>778</v>
      </c>
      <c r="AG73" s="20"/>
      <c r="AH73" s="20" t="s">
        <v>3304</v>
      </c>
      <c r="AI73" s="22">
        <v>2072</v>
      </c>
      <c r="AP73" s="10"/>
      <c r="AS73" s="10"/>
      <c r="AV73" s="10"/>
      <c r="AX73" s="1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DR73" s="20"/>
      <c r="DS73" s="20"/>
      <c r="DT73" s="20"/>
      <c r="DU73" s="20"/>
      <c r="DZ73" s="20"/>
      <c r="EA73" s="20"/>
      <c r="EB73" s="20"/>
      <c r="EC73" s="20"/>
      <c r="EH73" s="20"/>
      <c r="EI73" s="20"/>
      <c r="EJ73" s="20"/>
      <c r="EK73" s="20"/>
      <c r="EQ73" s="20"/>
      <c r="ER73" s="20"/>
      <c r="ES73" s="20"/>
      <c r="ET73" s="20"/>
      <c r="EU73" s="20"/>
      <c r="FA73" s="20"/>
      <c r="FB73" s="20"/>
      <c r="FC73" s="20"/>
      <c r="FD73" s="20"/>
      <c r="FE73" s="20"/>
      <c r="FK73" s="20"/>
      <c r="FL73" s="20"/>
      <c r="FM73" s="20"/>
      <c r="FN73" s="20"/>
      <c r="FO73" s="20"/>
    </row>
    <row r="74" spans="1:171" ht="15.75" x14ac:dyDescent="0.25">
      <c r="A74" s="2">
        <v>1993</v>
      </c>
      <c r="B74" t="s">
        <v>812</v>
      </c>
      <c r="C74" t="s">
        <v>2571</v>
      </c>
      <c r="D74" t="s">
        <v>2635</v>
      </c>
      <c r="E74" t="s">
        <v>1527</v>
      </c>
      <c r="F74" t="s">
        <v>2497</v>
      </c>
      <c r="G74" s="10">
        <v>3000</v>
      </c>
      <c r="H74" s="30"/>
      <c r="I74" t="s">
        <v>2635</v>
      </c>
      <c r="J74" t="s">
        <v>2497</v>
      </c>
      <c r="K74" s="10">
        <f>1327</f>
        <v>1327</v>
      </c>
      <c r="M74" s="61" t="s">
        <v>2850</v>
      </c>
      <c r="N74" s="10">
        <v>671</v>
      </c>
      <c r="O74" s="30"/>
      <c r="P74" t="s">
        <v>2497</v>
      </c>
      <c r="Q74" s="10">
        <f>640+722+586</f>
        <v>1948</v>
      </c>
      <c r="S74" s="20" t="s">
        <v>2955</v>
      </c>
      <c r="T74" s="20" t="s">
        <v>3004</v>
      </c>
      <c r="U74" s="20" t="s">
        <v>3057</v>
      </c>
      <c r="V74" s="20" t="s">
        <v>3103</v>
      </c>
      <c r="W74" s="20" t="s">
        <v>3151</v>
      </c>
      <c r="X74" s="22">
        <v>3210</v>
      </c>
      <c r="Y74" s="20"/>
      <c r="Z74" s="20"/>
      <c r="AA74" s="20" t="s">
        <v>2635</v>
      </c>
      <c r="AB74" s="20" t="s">
        <v>2497</v>
      </c>
      <c r="AC74" s="22">
        <f>1327+21</f>
        <v>1348</v>
      </c>
      <c r="AD74" s="20"/>
      <c r="AE74" s="20" t="s">
        <v>3285</v>
      </c>
      <c r="AF74" s="22">
        <f>671+105</f>
        <v>776</v>
      </c>
      <c r="AG74" s="20"/>
      <c r="AH74" s="20" t="s">
        <v>3305</v>
      </c>
      <c r="AI74" s="22">
        <f>556+571+606+372</f>
        <v>2105</v>
      </c>
      <c r="AP74" s="10"/>
      <c r="AS74" s="10"/>
      <c r="AV74" s="10"/>
      <c r="AX74" s="1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DR74" s="20"/>
      <c r="DS74" s="20"/>
      <c r="DT74" s="20"/>
      <c r="DU74" s="20"/>
      <c r="DZ74" s="20"/>
      <c r="EA74" s="20"/>
      <c r="EB74" s="20"/>
      <c r="EC74" s="20"/>
      <c r="EH74" s="20"/>
      <c r="EI74" s="20"/>
      <c r="EJ74" s="20"/>
      <c r="EK74" s="20"/>
      <c r="EQ74" s="20"/>
      <c r="ER74" s="20"/>
      <c r="ES74" s="20"/>
      <c r="ET74" s="20"/>
      <c r="EU74" s="20"/>
      <c r="FA74" s="20"/>
      <c r="FB74" s="20"/>
      <c r="FC74" s="20"/>
      <c r="FD74" s="20"/>
      <c r="FE74" s="20"/>
      <c r="FK74" s="20"/>
      <c r="FL74" s="20"/>
      <c r="FM74" s="20"/>
      <c r="FN74" s="20"/>
      <c r="FO74" s="20"/>
    </row>
    <row r="75" spans="1:171" ht="15.75" x14ac:dyDescent="0.25">
      <c r="A75" s="2">
        <v>1994</v>
      </c>
      <c r="B75" t="s">
        <v>812</v>
      </c>
      <c r="C75" t="s">
        <v>2571</v>
      </c>
      <c r="D75" t="s">
        <v>2515</v>
      </c>
      <c r="E75" t="s">
        <v>1527</v>
      </c>
      <c r="F75" t="s">
        <v>2497</v>
      </c>
      <c r="G75" s="10">
        <v>3025</v>
      </c>
      <c r="H75" s="30"/>
      <c r="I75" t="s">
        <v>2635</v>
      </c>
      <c r="J75" t="s">
        <v>2497</v>
      </c>
      <c r="K75" s="10">
        <v>1294</v>
      </c>
      <c r="M75" t="s">
        <v>1527</v>
      </c>
      <c r="N75" s="10">
        <v>700</v>
      </c>
      <c r="O75" s="30"/>
      <c r="P75" t="s">
        <v>2572</v>
      </c>
      <c r="Q75" s="10">
        <f>647+661+689</f>
        <v>1997</v>
      </c>
      <c r="S75" s="20" t="s">
        <v>2956</v>
      </c>
      <c r="T75" s="20" t="s">
        <v>3005</v>
      </c>
      <c r="U75" s="20" t="s">
        <v>3058</v>
      </c>
      <c r="V75" s="20" t="s">
        <v>3104</v>
      </c>
      <c r="W75" s="20" t="s">
        <v>3152</v>
      </c>
      <c r="X75" s="22">
        <v>3247</v>
      </c>
      <c r="Y75" s="20"/>
      <c r="Z75" s="20"/>
      <c r="AA75" s="20" t="s">
        <v>3197</v>
      </c>
      <c r="AB75" s="20" t="s">
        <v>3239</v>
      </c>
      <c r="AC75" s="22">
        <f>1004+428</f>
        <v>1432</v>
      </c>
      <c r="AD75" s="20"/>
      <c r="AE75" s="20" t="s">
        <v>2773</v>
      </c>
      <c r="AF75" s="22">
        <f>658+113</f>
        <v>771</v>
      </c>
      <c r="AG75" s="20"/>
      <c r="AH75" s="20" t="s">
        <v>3239</v>
      </c>
      <c r="AI75" s="22">
        <f>437+412+498+744</f>
        <v>2091</v>
      </c>
      <c r="AP75" s="10"/>
      <c r="AS75" s="10"/>
      <c r="AV75" s="10"/>
      <c r="AX75" s="1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DR75" s="20"/>
      <c r="DS75" s="20"/>
      <c r="DT75" s="20"/>
      <c r="DU75" s="20"/>
      <c r="DZ75" s="20"/>
      <c r="EA75" s="20"/>
      <c r="EB75" s="20"/>
      <c r="EC75" s="20"/>
      <c r="EH75" s="20"/>
      <c r="EI75" s="20"/>
      <c r="EJ75" s="20"/>
      <c r="EK75" s="20"/>
      <c r="EQ75" s="20"/>
      <c r="ER75" s="20"/>
      <c r="ES75" s="20"/>
      <c r="ET75" s="20"/>
      <c r="EU75" s="20"/>
      <c r="FA75" s="20"/>
      <c r="FB75" s="20"/>
      <c r="FC75" s="20"/>
      <c r="FD75" s="20"/>
      <c r="FE75" s="20"/>
      <c r="FK75" s="20"/>
      <c r="FL75" s="20"/>
      <c r="FM75" s="20"/>
      <c r="FN75" s="20"/>
      <c r="FO75" s="20"/>
    </row>
    <row r="76" spans="1:171" ht="15.75" x14ac:dyDescent="0.25">
      <c r="A76" s="2">
        <v>1995</v>
      </c>
      <c r="B76" t="s">
        <v>812</v>
      </c>
      <c r="C76" t="s">
        <v>2571</v>
      </c>
      <c r="D76" t="s">
        <v>2635</v>
      </c>
      <c r="E76" t="s">
        <v>2515</v>
      </c>
      <c r="F76" t="s">
        <v>2497</v>
      </c>
      <c r="G76" s="10">
        <f>536+538+706+606+589</f>
        <v>2975</v>
      </c>
      <c r="H76" s="30"/>
      <c r="I76" t="s">
        <v>2683</v>
      </c>
      <c r="J76" t="s">
        <v>2739</v>
      </c>
      <c r="K76" s="10">
        <f>573+708</f>
        <v>1281</v>
      </c>
      <c r="M76" t="s">
        <v>2851</v>
      </c>
      <c r="N76" s="10">
        <f>279+182+203</f>
        <v>664</v>
      </c>
      <c r="O76" s="30"/>
      <c r="P76" t="s">
        <v>812</v>
      </c>
      <c r="Q76" s="10">
        <f>706+674+633</f>
        <v>2013</v>
      </c>
      <c r="S76" s="20" t="s">
        <v>2957</v>
      </c>
      <c r="T76" s="20" t="s">
        <v>3006</v>
      </c>
      <c r="U76" s="20" t="s">
        <v>3059</v>
      </c>
      <c r="V76" s="20" t="s">
        <v>3105</v>
      </c>
      <c r="W76" s="20" t="s">
        <v>2641</v>
      </c>
      <c r="X76" s="22">
        <f>507+532+552+541+689+386</f>
        <v>3207</v>
      </c>
      <c r="Y76" s="20"/>
      <c r="Z76" s="20"/>
      <c r="AA76" s="20" t="s">
        <v>3198</v>
      </c>
      <c r="AB76" s="20" t="s">
        <v>3240</v>
      </c>
      <c r="AC76" s="22">
        <f>593+507+280</f>
        <v>1380</v>
      </c>
      <c r="AD76" s="20"/>
      <c r="AE76" s="20" t="s">
        <v>2851</v>
      </c>
      <c r="AF76" s="22">
        <f>279+182+203+78</f>
        <v>742</v>
      </c>
      <c r="AG76" s="20"/>
      <c r="AH76" s="20" t="s">
        <v>3288</v>
      </c>
      <c r="AI76" s="22">
        <f>590+622+607</f>
        <v>1819</v>
      </c>
      <c r="AP76" s="10"/>
      <c r="AS76" s="10"/>
      <c r="AV76" s="10"/>
      <c r="AX76" s="1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DR76" s="20"/>
      <c r="DS76" s="20"/>
      <c r="DT76" s="20"/>
      <c r="DU76" s="20"/>
      <c r="DZ76" s="20"/>
      <c r="EA76" s="20"/>
      <c r="EB76" s="20"/>
      <c r="EC76" s="20"/>
      <c r="EH76" s="20"/>
      <c r="EI76" s="20"/>
      <c r="EJ76" s="20"/>
      <c r="EK76" s="20"/>
      <c r="EQ76" s="20"/>
      <c r="ER76" s="20"/>
      <c r="ES76" s="20"/>
      <c r="ET76" s="20"/>
      <c r="EU76" s="20"/>
      <c r="FA76" s="20"/>
      <c r="FB76" s="20"/>
      <c r="FC76" s="20"/>
      <c r="FD76" s="20"/>
      <c r="FE76" s="20"/>
      <c r="FK76" s="20"/>
      <c r="FL76" s="20"/>
      <c r="FM76" s="20"/>
      <c r="FN76" s="20"/>
      <c r="FO76" s="20"/>
    </row>
    <row r="77" spans="1:171" ht="15.75" x14ac:dyDescent="0.25">
      <c r="A77" s="2">
        <v>1996</v>
      </c>
      <c r="B77" t="s">
        <v>1527</v>
      </c>
      <c r="C77" t="s">
        <v>2572</v>
      </c>
      <c r="D77" t="s">
        <v>812</v>
      </c>
      <c r="E77" t="s">
        <v>2515</v>
      </c>
      <c r="F77" t="s">
        <v>2497</v>
      </c>
      <c r="G77" s="10">
        <v>2906</v>
      </c>
      <c r="H77" s="30"/>
      <c r="I77" t="s">
        <v>2775</v>
      </c>
      <c r="J77" t="s">
        <v>2813</v>
      </c>
      <c r="K77" s="10">
        <v>1233</v>
      </c>
      <c r="M77" t="s">
        <v>2572</v>
      </c>
      <c r="N77" s="10">
        <v>680</v>
      </c>
      <c r="O77" s="30"/>
      <c r="P77" t="s">
        <v>2849</v>
      </c>
      <c r="Q77" s="10">
        <v>1867</v>
      </c>
      <c r="S77" s="20" t="s">
        <v>2958</v>
      </c>
      <c r="T77" s="20" t="s">
        <v>3007</v>
      </c>
      <c r="U77" s="20" t="s">
        <v>3060</v>
      </c>
      <c r="V77" s="20" t="s">
        <v>3106</v>
      </c>
      <c r="W77" s="20" t="s">
        <v>3153</v>
      </c>
      <c r="X77" s="22">
        <f>625+606+603+437+485+478</f>
        <v>3234</v>
      </c>
      <c r="Y77" s="20"/>
      <c r="Z77" s="20"/>
      <c r="AA77" s="20" t="s">
        <v>3199</v>
      </c>
      <c r="AB77" s="20" t="s">
        <v>3241</v>
      </c>
      <c r="AC77" s="22">
        <v>1395</v>
      </c>
      <c r="AD77" s="20"/>
      <c r="AE77" s="20" t="s">
        <v>3286</v>
      </c>
      <c r="AF77" s="22">
        <v>729</v>
      </c>
      <c r="AG77" s="20"/>
      <c r="AH77" s="20" t="s">
        <v>3007</v>
      </c>
      <c r="AI77" s="22">
        <v>2108</v>
      </c>
      <c r="AP77" s="10"/>
      <c r="AS77" s="10"/>
      <c r="AV77" s="10"/>
      <c r="AX77" s="1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DR77" s="20"/>
      <c r="DS77" s="20"/>
      <c r="DT77" s="20"/>
      <c r="DU77" s="20"/>
      <c r="DZ77" s="20"/>
      <c r="EA77" s="20"/>
      <c r="EB77" s="20"/>
      <c r="EC77" s="20"/>
      <c r="EH77" s="20"/>
      <c r="EI77" s="20"/>
      <c r="EJ77" s="20"/>
      <c r="EK77" s="20"/>
      <c r="EQ77" s="20"/>
      <c r="ER77" s="20"/>
      <c r="ES77" s="20"/>
      <c r="ET77" s="20"/>
      <c r="EU77" s="20"/>
      <c r="FA77" s="20"/>
      <c r="FB77" s="20"/>
      <c r="FC77" s="20"/>
      <c r="FD77" s="20"/>
      <c r="FE77" s="20"/>
      <c r="FK77" s="20"/>
      <c r="FL77" s="20"/>
      <c r="FM77" s="20"/>
      <c r="FN77" s="20"/>
      <c r="FO77" s="20"/>
    </row>
    <row r="78" spans="1:171" ht="15.75" x14ac:dyDescent="0.25">
      <c r="A78" s="2">
        <v>1997</v>
      </c>
      <c r="B78" t="s">
        <v>2499</v>
      </c>
      <c r="C78" t="s">
        <v>2573</v>
      </c>
      <c r="D78" t="s">
        <v>2636</v>
      </c>
      <c r="E78" t="s">
        <v>2681</v>
      </c>
      <c r="F78" t="s">
        <v>2490</v>
      </c>
      <c r="G78" s="10">
        <f>610+636+575+622+538</f>
        <v>2981</v>
      </c>
      <c r="H78" s="30"/>
      <c r="I78" t="s">
        <v>2776</v>
      </c>
      <c r="J78" t="s">
        <v>2497</v>
      </c>
      <c r="K78" s="10">
        <v>1315</v>
      </c>
      <c r="M78" t="s">
        <v>1527</v>
      </c>
      <c r="N78" s="10">
        <v>722</v>
      </c>
      <c r="O78" s="30"/>
      <c r="P78" t="s">
        <v>1527</v>
      </c>
      <c r="Q78" s="10">
        <f>609+669+722</f>
        <v>2000</v>
      </c>
      <c r="S78" s="20" t="s">
        <v>2959</v>
      </c>
      <c r="T78" s="20" t="s">
        <v>3008</v>
      </c>
      <c r="U78" s="20" t="s">
        <v>3061</v>
      </c>
      <c r="V78" s="20" t="s">
        <v>3107</v>
      </c>
      <c r="W78" s="20" t="s">
        <v>3154</v>
      </c>
      <c r="X78" s="22">
        <f>448+529+391+439+537+877</f>
        <v>3221</v>
      </c>
      <c r="Y78" s="20"/>
      <c r="Z78" s="20"/>
      <c r="AA78" s="20" t="s">
        <v>2646</v>
      </c>
      <c r="AB78" s="20" t="s">
        <v>1527</v>
      </c>
      <c r="AC78" s="22">
        <f>635+669+56</f>
        <v>1360</v>
      </c>
      <c r="AD78" s="20"/>
      <c r="AE78" s="20" t="s">
        <v>3000</v>
      </c>
      <c r="AF78" s="22">
        <v>742</v>
      </c>
      <c r="AG78" s="20"/>
      <c r="AH78" s="20" t="s">
        <v>3306</v>
      </c>
      <c r="AI78" s="22">
        <v>2018</v>
      </c>
      <c r="AP78" s="10"/>
      <c r="AS78" s="10"/>
      <c r="AV78" s="10"/>
      <c r="AX78" s="1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DR78" s="20"/>
      <c r="DS78" s="20"/>
      <c r="DT78" s="20"/>
      <c r="DU78" s="20"/>
      <c r="DZ78" s="20"/>
      <c r="EA78" s="20"/>
      <c r="EB78" s="20"/>
      <c r="EC78" s="20"/>
      <c r="EH78" s="20"/>
      <c r="EI78" s="20"/>
      <c r="EJ78" s="20"/>
      <c r="EK78" s="20"/>
      <c r="EQ78" s="20"/>
      <c r="ER78" s="20"/>
      <c r="ES78" s="20"/>
      <c r="ET78" s="20"/>
      <c r="EU78" s="20"/>
      <c r="FA78" s="20"/>
      <c r="FB78" s="20"/>
      <c r="FC78" s="20"/>
      <c r="FD78" s="20"/>
      <c r="FE78" s="20"/>
      <c r="FK78" s="20"/>
      <c r="FL78" s="20"/>
      <c r="FM78" s="20"/>
      <c r="FN78" s="20"/>
      <c r="FO78" s="20"/>
    </row>
    <row r="79" spans="1:171" ht="15.75" x14ac:dyDescent="0.25">
      <c r="A79" s="2">
        <v>1998</v>
      </c>
      <c r="B79" t="s">
        <v>4058</v>
      </c>
      <c r="C79" t="s">
        <v>4058</v>
      </c>
      <c r="D79" t="s">
        <v>4058</v>
      </c>
      <c r="E79" t="s">
        <v>4058</v>
      </c>
      <c r="F79" t="s">
        <v>4058</v>
      </c>
      <c r="G79" s="10"/>
      <c r="H79" s="30"/>
      <c r="I79" t="s">
        <v>4058</v>
      </c>
      <c r="J79" t="s">
        <v>4058</v>
      </c>
      <c r="K79" s="10"/>
      <c r="M79" t="s">
        <v>4058</v>
      </c>
      <c r="N79" s="10"/>
      <c r="O79" s="30"/>
      <c r="P79" t="s">
        <v>4058</v>
      </c>
      <c r="Q79" s="10"/>
      <c r="S79" s="20" t="s">
        <v>4058</v>
      </c>
      <c r="T79" s="20" t="s">
        <v>4058</v>
      </c>
      <c r="U79" s="20" t="s">
        <v>4058</v>
      </c>
      <c r="V79" s="20" t="s">
        <v>4058</v>
      </c>
      <c r="W79" s="20" t="s">
        <v>4058</v>
      </c>
      <c r="X79" s="22"/>
      <c r="Y79" s="20"/>
      <c r="Z79" s="20"/>
      <c r="AA79" s="20" t="s">
        <v>4058</v>
      </c>
      <c r="AB79" s="20" t="s">
        <v>4058</v>
      </c>
      <c r="AC79" s="22"/>
      <c r="AD79" s="20"/>
      <c r="AE79" s="20" t="s">
        <v>4058</v>
      </c>
      <c r="AF79" s="22"/>
      <c r="AG79" s="20"/>
      <c r="AH79" s="20"/>
      <c r="AI79" s="22"/>
      <c r="AP79" s="10"/>
      <c r="AS79" s="10"/>
      <c r="AV79" s="10"/>
      <c r="AX79" s="1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DR79" s="20"/>
      <c r="DS79" s="20"/>
      <c r="DT79" s="20"/>
      <c r="DU79" s="20"/>
      <c r="DZ79" s="20"/>
      <c r="EA79" s="20"/>
      <c r="EB79" s="20"/>
      <c r="EC79" s="20"/>
      <c r="EH79" s="20"/>
      <c r="EI79" s="20"/>
      <c r="EJ79" s="20"/>
      <c r="EK79" s="20"/>
      <c r="EQ79" s="20"/>
      <c r="ER79" s="20"/>
      <c r="ES79" s="20"/>
      <c r="ET79" s="20"/>
      <c r="EU79" s="20"/>
      <c r="FA79" s="20"/>
      <c r="FB79" s="20"/>
      <c r="FC79" s="20"/>
      <c r="FD79" s="20"/>
      <c r="FE79" s="20"/>
      <c r="FK79" s="20"/>
      <c r="FL79" s="20"/>
      <c r="FM79" s="20"/>
      <c r="FN79" s="20"/>
      <c r="FO79" s="20"/>
    </row>
    <row r="80" spans="1:171" ht="15.75" x14ac:dyDescent="0.25">
      <c r="A80" s="2">
        <v>1999</v>
      </c>
      <c r="B80" t="s">
        <v>2500</v>
      </c>
      <c r="C80" t="s">
        <v>2574</v>
      </c>
      <c r="D80" t="s">
        <v>2637</v>
      </c>
      <c r="E80" t="s">
        <v>2682</v>
      </c>
      <c r="F80" t="s">
        <v>1528</v>
      </c>
      <c r="G80" s="10">
        <f>600+620+643+634+611</f>
        <v>3108</v>
      </c>
      <c r="H80" s="30"/>
      <c r="I80" t="s">
        <v>812</v>
      </c>
      <c r="J80" t="s">
        <v>2729</v>
      </c>
      <c r="K80" s="10">
        <v>1405</v>
      </c>
      <c r="M80" t="s">
        <v>812</v>
      </c>
      <c r="N80" s="10">
        <v>744</v>
      </c>
      <c r="O80" s="30"/>
      <c r="P80" t="s">
        <v>812</v>
      </c>
      <c r="Q80" s="10">
        <f>648+705+744</f>
        <v>2097</v>
      </c>
      <c r="S80" s="20" t="s">
        <v>2500</v>
      </c>
      <c r="T80" s="20" t="s">
        <v>2574</v>
      </c>
      <c r="U80" s="20" t="s">
        <v>2637</v>
      </c>
      <c r="V80" s="20" t="s">
        <v>2682</v>
      </c>
      <c r="W80" s="20" t="s">
        <v>1528</v>
      </c>
      <c r="X80" s="22">
        <f>3108+125</f>
        <v>3233</v>
      </c>
      <c r="Y80" s="20"/>
      <c r="Z80" s="20"/>
      <c r="AA80" s="20" t="s">
        <v>812</v>
      </c>
      <c r="AB80" s="20" t="s">
        <v>2729</v>
      </c>
      <c r="AC80" s="22">
        <f>1405+2</f>
        <v>1407</v>
      </c>
      <c r="AD80" s="20"/>
      <c r="AE80" s="20" t="s">
        <v>3287</v>
      </c>
      <c r="AF80" s="22">
        <f>627+137</f>
        <v>764</v>
      </c>
      <c r="AG80" s="20"/>
      <c r="AH80" s="20" t="s">
        <v>3307</v>
      </c>
      <c r="AI80" s="22">
        <f>573+614+582+315</f>
        <v>2084</v>
      </c>
      <c r="AP80" s="10"/>
      <c r="AS80" s="10"/>
      <c r="AV80" s="10"/>
      <c r="AX80" s="1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DN80" t="s">
        <v>2572</v>
      </c>
      <c r="DO80" t="s">
        <v>2515</v>
      </c>
      <c r="DP80" t="s">
        <v>2497</v>
      </c>
      <c r="DQ80" s="10">
        <f>617+612+640</f>
        <v>1869</v>
      </c>
      <c r="DR80" s="20" t="s">
        <v>3438</v>
      </c>
      <c r="DS80" s="20" t="s">
        <v>3442</v>
      </c>
      <c r="DT80" s="20" t="s">
        <v>3447</v>
      </c>
      <c r="DU80" s="22">
        <f>439+447+561+449</f>
        <v>1896</v>
      </c>
      <c r="DZ80" s="20"/>
      <c r="EA80" s="20"/>
      <c r="EB80" s="20"/>
      <c r="EC80" s="20"/>
      <c r="EH80" s="20"/>
      <c r="EI80" s="20"/>
      <c r="EJ80" s="20"/>
      <c r="EK80" s="20"/>
      <c r="EL80" t="s">
        <v>2638</v>
      </c>
      <c r="EM80" t="s">
        <v>3478</v>
      </c>
      <c r="EN80" t="s">
        <v>3482</v>
      </c>
      <c r="EO80" t="s">
        <v>3484</v>
      </c>
      <c r="EP80" s="10">
        <v>2283</v>
      </c>
      <c r="EQ80" s="20" t="s">
        <v>3493</v>
      </c>
      <c r="ER80" s="20" t="s">
        <v>3496</v>
      </c>
      <c r="ES80" s="20" t="s">
        <v>3500</v>
      </c>
      <c r="ET80" s="20" t="s">
        <v>3503</v>
      </c>
      <c r="EU80" s="22">
        <f>523+543+416+378+713</f>
        <v>2573</v>
      </c>
      <c r="FA80" s="20"/>
      <c r="FB80" s="20"/>
      <c r="FC80" s="20"/>
      <c r="FD80" s="20"/>
      <c r="FE80" s="20"/>
      <c r="FK80" s="20"/>
      <c r="FL80" s="20"/>
      <c r="FM80" s="20"/>
      <c r="FN80" s="20"/>
      <c r="FO80" s="20"/>
    </row>
    <row r="81" spans="1:180" ht="15.75" x14ac:dyDescent="0.25">
      <c r="A81" s="2">
        <v>2000</v>
      </c>
      <c r="B81" t="s">
        <v>2501</v>
      </c>
      <c r="C81" t="s">
        <v>2575</v>
      </c>
      <c r="D81" t="s">
        <v>2638</v>
      </c>
      <c r="E81" t="s">
        <v>2683</v>
      </c>
      <c r="F81" t="s">
        <v>2729</v>
      </c>
      <c r="G81" s="10">
        <f>636+517+574+608+672</f>
        <v>3007</v>
      </c>
      <c r="H81" s="30"/>
      <c r="I81" t="s">
        <v>812</v>
      </c>
      <c r="J81" t="s">
        <v>2497</v>
      </c>
      <c r="K81" s="10">
        <v>1287</v>
      </c>
      <c r="M81" t="s">
        <v>1527</v>
      </c>
      <c r="N81" s="10">
        <v>697</v>
      </c>
      <c r="O81" s="30"/>
      <c r="P81" t="s">
        <v>1527</v>
      </c>
      <c r="Q81" s="10">
        <v>2000</v>
      </c>
      <c r="S81" s="20" t="s">
        <v>2501</v>
      </c>
      <c r="T81" s="20" t="s">
        <v>2575</v>
      </c>
      <c r="U81" s="20" t="s">
        <v>2638</v>
      </c>
      <c r="V81" s="20" t="s">
        <v>2683</v>
      </c>
      <c r="W81" s="20" t="s">
        <v>2729</v>
      </c>
      <c r="X81" s="22">
        <f>3007+132</f>
        <v>3139</v>
      </c>
      <c r="Y81" s="20"/>
      <c r="Z81" s="20"/>
      <c r="AA81" s="20" t="s">
        <v>3200</v>
      </c>
      <c r="AB81" s="20" t="s">
        <v>3242</v>
      </c>
      <c r="AC81" s="22">
        <f>1165+218</f>
        <v>1383</v>
      </c>
      <c r="AD81" s="20"/>
      <c r="AE81" s="20" t="s">
        <v>3288</v>
      </c>
      <c r="AF81" s="22">
        <f>645+91</f>
        <v>736</v>
      </c>
      <c r="AG81" s="20"/>
      <c r="AH81" s="20" t="s">
        <v>3308</v>
      </c>
      <c r="AI81" s="22">
        <f>1774+297</f>
        <v>2071</v>
      </c>
      <c r="AP81" s="10"/>
      <c r="AS81" s="10"/>
      <c r="AV81" s="10"/>
      <c r="AX81" s="1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DN81" t="s">
        <v>812</v>
      </c>
      <c r="DO81" t="s">
        <v>2729</v>
      </c>
      <c r="DP81" t="s">
        <v>2632</v>
      </c>
      <c r="DQ81" s="10">
        <f>716+580+648</f>
        <v>1944</v>
      </c>
      <c r="DR81" s="20"/>
      <c r="DS81" s="20"/>
      <c r="DT81" s="20"/>
      <c r="DU81" s="22"/>
      <c r="DZ81" s="20"/>
      <c r="EA81" s="20"/>
      <c r="EB81" s="20"/>
      <c r="EC81" s="20"/>
      <c r="EH81" s="20"/>
      <c r="EI81" s="20"/>
      <c r="EJ81" s="20"/>
      <c r="EK81" s="20"/>
      <c r="EL81" t="s">
        <v>3475</v>
      </c>
      <c r="EM81" t="s">
        <v>3479</v>
      </c>
      <c r="EN81" t="s">
        <v>3483</v>
      </c>
      <c r="EO81" t="s">
        <v>2849</v>
      </c>
      <c r="EP81" s="10">
        <f>537+476+623+632+232</f>
        <v>2500</v>
      </c>
      <c r="EQ81" s="20"/>
      <c r="ER81" s="20"/>
      <c r="ES81" s="20"/>
      <c r="ET81" s="20"/>
      <c r="EU81" s="22"/>
      <c r="FA81" s="20"/>
      <c r="FB81" s="20"/>
      <c r="FC81" s="20"/>
      <c r="FD81" s="20"/>
      <c r="FE81" s="20"/>
      <c r="FK81" s="20"/>
      <c r="FL81" s="20"/>
      <c r="FM81" s="20"/>
      <c r="FN81" s="20"/>
      <c r="FO81" s="20"/>
    </row>
    <row r="82" spans="1:180" ht="15.75" x14ac:dyDescent="0.25">
      <c r="A82" s="2">
        <v>2001</v>
      </c>
      <c r="B82" t="s">
        <v>2502</v>
      </c>
      <c r="C82" t="s">
        <v>2576</v>
      </c>
      <c r="D82" t="s">
        <v>2632</v>
      </c>
      <c r="E82" t="s">
        <v>2684</v>
      </c>
      <c r="F82" t="s">
        <v>2730</v>
      </c>
      <c r="G82" s="10">
        <v>2881</v>
      </c>
      <c r="H82" s="30"/>
      <c r="I82" t="s">
        <v>1528</v>
      </c>
      <c r="J82" t="s">
        <v>1527</v>
      </c>
      <c r="K82" s="10">
        <v>1289</v>
      </c>
      <c r="M82" t="s">
        <v>2639</v>
      </c>
      <c r="N82" s="10">
        <v>655</v>
      </c>
      <c r="O82" s="30"/>
      <c r="P82" t="s">
        <v>1527</v>
      </c>
      <c r="Q82" s="10">
        <f>700+632+645</f>
        <v>1977</v>
      </c>
      <c r="S82" s="20" t="s">
        <v>2960</v>
      </c>
      <c r="T82" s="20" t="s">
        <v>3009</v>
      </c>
      <c r="U82" s="20" t="s">
        <v>3062</v>
      </c>
      <c r="V82" s="20" t="s">
        <v>3108</v>
      </c>
      <c r="W82" s="20" t="s">
        <v>3155</v>
      </c>
      <c r="X82" s="22">
        <v>3619</v>
      </c>
      <c r="Y82" s="20"/>
      <c r="Z82" s="20"/>
      <c r="AA82" s="20" t="s">
        <v>3201</v>
      </c>
      <c r="AB82" s="20" t="s">
        <v>3243</v>
      </c>
      <c r="AC82" s="22">
        <f>931+534</f>
        <v>1465</v>
      </c>
      <c r="AD82" s="20"/>
      <c r="AE82" s="20" t="s">
        <v>3289</v>
      </c>
      <c r="AF82" s="22">
        <f>497+318</f>
        <v>815</v>
      </c>
      <c r="AG82" s="20"/>
      <c r="AH82" s="20" t="s">
        <v>3309</v>
      </c>
      <c r="AI82" s="22">
        <f>446+422+465+972</f>
        <v>2305</v>
      </c>
      <c r="AP82" s="10"/>
      <c r="AS82" s="10"/>
      <c r="AV82" s="10"/>
      <c r="AX82" s="1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DN82" t="s">
        <v>2730</v>
      </c>
      <c r="DO82" t="s">
        <v>2515</v>
      </c>
      <c r="DP82" t="s">
        <v>2497</v>
      </c>
      <c r="DQ82" s="10">
        <v>1929</v>
      </c>
      <c r="DR82" s="20" t="s">
        <v>1432</v>
      </c>
      <c r="DS82" s="20" t="s">
        <v>3443</v>
      </c>
      <c r="DT82" s="20" t="s">
        <v>3448</v>
      </c>
      <c r="DU82" s="22">
        <v>2068</v>
      </c>
      <c r="DZ82" s="20"/>
      <c r="EA82" s="20"/>
      <c r="EB82" s="20"/>
      <c r="EC82" s="20"/>
      <c r="EH82" s="20"/>
      <c r="EI82" s="20"/>
      <c r="EJ82" s="20"/>
      <c r="EK82" s="20"/>
      <c r="EL82" t="s">
        <v>3476</v>
      </c>
      <c r="EM82" t="s">
        <v>3480</v>
      </c>
      <c r="EN82" t="s">
        <v>2575</v>
      </c>
      <c r="EO82" t="s">
        <v>2683</v>
      </c>
      <c r="EP82" s="10">
        <v>2379</v>
      </c>
      <c r="EQ82" s="20" t="s">
        <v>3494</v>
      </c>
      <c r="ER82" s="20" t="s">
        <v>3497</v>
      </c>
      <c r="ES82" s="20" t="s">
        <v>3501</v>
      </c>
      <c r="ET82" s="20" t="s">
        <v>3504</v>
      </c>
      <c r="EU82" s="22">
        <v>2727</v>
      </c>
      <c r="FA82" s="20"/>
      <c r="FB82" s="20"/>
      <c r="FC82" s="20"/>
      <c r="FD82" s="20"/>
      <c r="FE82" s="20"/>
      <c r="FK82" s="20"/>
      <c r="FL82" s="20"/>
      <c r="FM82" s="20"/>
      <c r="FN82" s="20"/>
      <c r="FO82" s="20"/>
    </row>
    <row r="83" spans="1:180" ht="15.75" x14ac:dyDescent="0.25">
      <c r="A83" s="2">
        <v>2002</v>
      </c>
      <c r="B83" t="s">
        <v>2490</v>
      </c>
      <c r="C83" t="s">
        <v>2577</v>
      </c>
      <c r="D83" t="s">
        <v>2639</v>
      </c>
      <c r="E83" t="s">
        <v>1528</v>
      </c>
      <c r="F83" t="s">
        <v>2572</v>
      </c>
      <c r="G83" s="10">
        <v>2906</v>
      </c>
      <c r="H83" s="30"/>
      <c r="I83" t="s">
        <v>2777</v>
      </c>
      <c r="J83" t="s">
        <v>2730</v>
      </c>
      <c r="K83" s="10">
        <v>1270</v>
      </c>
      <c r="M83" t="s">
        <v>1527</v>
      </c>
      <c r="N83" s="10">
        <v>680</v>
      </c>
      <c r="O83" s="30"/>
      <c r="P83" t="s">
        <v>2730</v>
      </c>
      <c r="Q83" s="10">
        <f>577+707+675</f>
        <v>1959</v>
      </c>
      <c r="S83" s="20" t="s">
        <v>2961</v>
      </c>
      <c r="T83" s="20" t="s">
        <v>3010</v>
      </c>
      <c r="U83" s="20" t="s">
        <v>3063</v>
      </c>
      <c r="V83" s="20" t="s">
        <v>3109</v>
      </c>
      <c r="W83" s="20" t="s">
        <v>3156</v>
      </c>
      <c r="X83" s="22">
        <f>2092+1377</f>
        <v>3469</v>
      </c>
      <c r="Y83" s="20"/>
      <c r="Z83" s="20"/>
      <c r="AA83" s="20" t="s">
        <v>3202</v>
      </c>
      <c r="AB83" s="20" t="s">
        <v>3244</v>
      </c>
      <c r="AC83" s="22">
        <f>1179+312</f>
        <v>1491</v>
      </c>
      <c r="AD83" s="20"/>
      <c r="AE83" s="20" t="s">
        <v>3006</v>
      </c>
      <c r="AF83" s="22">
        <f>590+219</f>
        <v>809</v>
      </c>
      <c r="AG83" s="20"/>
      <c r="AH83" s="20" t="s">
        <v>3310</v>
      </c>
      <c r="AI83" s="22">
        <f>478+430+387+972</f>
        <v>2267</v>
      </c>
      <c r="AP83" s="10"/>
      <c r="AS83" s="10"/>
      <c r="AV83" s="10"/>
      <c r="AX83" s="1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DN83" t="s">
        <v>3428</v>
      </c>
      <c r="DO83" t="s">
        <v>3357</v>
      </c>
      <c r="DP83" t="s">
        <v>3431</v>
      </c>
      <c r="DQ83" s="10">
        <v>1813</v>
      </c>
      <c r="DR83" s="20" t="s">
        <v>3439</v>
      </c>
      <c r="DS83" s="20" t="s">
        <v>3444</v>
      </c>
      <c r="DT83" s="20" t="s">
        <v>3449</v>
      </c>
      <c r="DU83" s="22">
        <f>1559+633</f>
        <v>2192</v>
      </c>
      <c r="DZ83" s="20"/>
      <c r="EA83" s="20"/>
      <c r="EB83" s="20"/>
      <c r="EC83" s="20"/>
      <c r="EH83" s="20"/>
      <c r="EI83" s="20"/>
      <c r="EJ83" s="20"/>
      <c r="EK83" s="20"/>
      <c r="EL83" t="s">
        <v>1527</v>
      </c>
      <c r="EM83" t="s">
        <v>2811</v>
      </c>
      <c r="EN83" t="s">
        <v>2633</v>
      </c>
      <c r="EO83" t="s">
        <v>1528</v>
      </c>
      <c r="EP83" s="10">
        <v>2467</v>
      </c>
      <c r="EQ83" s="20" t="s">
        <v>3495</v>
      </c>
      <c r="ER83" s="20" t="s">
        <v>3498</v>
      </c>
      <c r="ES83" s="20" t="s">
        <v>3310</v>
      </c>
      <c r="ET83" s="20" t="s">
        <v>3505</v>
      </c>
      <c r="EU83" s="22">
        <f>1936+888</f>
        <v>2824</v>
      </c>
      <c r="FA83" s="20"/>
      <c r="FB83" s="20"/>
      <c r="FC83" s="20"/>
      <c r="FD83" s="20"/>
      <c r="FE83" s="20"/>
      <c r="FK83" s="20"/>
      <c r="FL83" s="20"/>
      <c r="FM83" s="20"/>
      <c r="FN83" s="20"/>
      <c r="FO83" s="20"/>
      <c r="FQ83" t="s">
        <v>3527</v>
      </c>
      <c r="FR83" s="66" t="s">
        <v>1753</v>
      </c>
      <c r="FS83" t="s">
        <v>3249</v>
      </c>
      <c r="FT83" s="66" t="s">
        <v>1748</v>
      </c>
      <c r="FU83" s="10">
        <f>2271+558</f>
        <v>2829</v>
      </c>
      <c r="FV83" t="s">
        <v>3529</v>
      </c>
      <c r="FW83" s="66" t="s">
        <v>1724</v>
      </c>
      <c r="FX83" s="10">
        <f>1162+279</f>
        <v>1441</v>
      </c>
    </row>
    <row r="84" spans="1:180" ht="15.75" x14ac:dyDescent="0.25">
      <c r="A84" s="2">
        <v>2003</v>
      </c>
      <c r="B84" t="s">
        <v>2503</v>
      </c>
      <c r="C84" t="s">
        <v>2578</v>
      </c>
      <c r="D84" t="s">
        <v>2640</v>
      </c>
      <c r="E84" t="s">
        <v>2685</v>
      </c>
      <c r="F84" t="s">
        <v>2731</v>
      </c>
      <c r="G84" s="10">
        <f>521+537+590+638+546</f>
        <v>2832</v>
      </c>
      <c r="H84" s="30"/>
      <c r="I84" t="s">
        <v>2681</v>
      </c>
      <c r="J84" t="s">
        <v>2814</v>
      </c>
      <c r="K84" s="10">
        <f>617+622</f>
        <v>1239</v>
      </c>
      <c r="M84" t="s">
        <v>2515</v>
      </c>
      <c r="N84" s="10">
        <v>692</v>
      </c>
      <c r="O84" s="30"/>
      <c r="P84" t="s">
        <v>1527</v>
      </c>
      <c r="Q84" s="10">
        <f>790+703+618</f>
        <v>2111</v>
      </c>
      <c r="S84" s="20" t="s">
        <v>2962</v>
      </c>
      <c r="T84" s="20" t="s">
        <v>3011</v>
      </c>
      <c r="U84" s="20" t="s">
        <v>3064</v>
      </c>
      <c r="V84" s="20" t="s">
        <v>3110</v>
      </c>
      <c r="W84" s="20" t="s">
        <v>3157</v>
      </c>
      <c r="X84" s="22">
        <f>480+447+390+390+598+1188</f>
        <v>3493</v>
      </c>
      <c r="Y84" s="20"/>
      <c r="Z84" s="20"/>
      <c r="AA84" s="20" t="s">
        <v>3019</v>
      </c>
      <c r="AB84" s="20" t="s">
        <v>3245</v>
      </c>
      <c r="AC84" s="22">
        <f>524+656+294</f>
        <v>1474</v>
      </c>
      <c r="AD84" s="20"/>
      <c r="AE84" s="20" t="s">
        <v>3290</v>
      </c>
      <c r="AF84" s="22">
        <f>576+261</f>
        <v>837</v>
      </c>
      <c r="AG84" s="20"/>
      <c r="AH84" s="20" t="s">
        <v>3290</v>
      </c>
      <c r="AI84" s="22">
        <f>518+437+576+783</f>
        <v>2314</v>
      </c>
      <c r="AP84" s="10"/>
      <c r="AS84" s="10"/>
      <c r="AV84" s="10"/>
      <c r="AX84" s="1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DN84" t="s">
        <v>3429</v>
      </c>
      <c r="DO84" t="s">
        <v>2515</v>
      </c>
      <c r="DP84" t="s">
        <v>1527</v>
      </c>
      <c r="DQ84" s="10">
        <f>710+659+790</f>
        <v>2159</v>
      </c>
      <c r="DR84" s="20" t="s">
        <v>3429</v>
      </c>
      <c r="DS84" s="20" t="s">
        <v>2515</v>
      </c>
      <c r="DT84" s="20" t="s">
        <v>1527</v>
      </c>
      <c r="DU84" s="22">
        <f>710+659+790+78</f>
        <v>2237</v>
      </c>
      <c r="DZ84" s="20"/>
      <c r="EA84" s="20"/>
      <c r="EB84" s="20"/>
      <c r="EC84" s="20"/>
      <c r="EH84" s="20"/>
      <c r="EI84" s="20"/>
      <c r="EJ84" s="20"/>
      <c r="EK84" s="20"/>
      <c r="EL84" t="s">
        <v>2501</v>
      </c>
      <c r="EM84" t="s">
        <v>4059</v>
      </c>
      <c r="EN84" t="s">
        <v>2638</v>
      </c>
      <c r="EO84" t="s">
        <v>2683</v>
      </c>
      <c r="EP84" s="10">
        <f>620+596+549+675</f>
        <v>2440</v>
      </c>
      <c r="EQ84" s="20" t="s">
        <v>3493</v>
      </c>
      <c r="ER84" s="20" t="s">
        <v>3499</v>
      </c>
      <c r="ES84" s="20" t="s">
        <v>3500</v>
      </c>
      <c r="ET84" s="20" t="s">
        <v>3496</v>
      </c>
      <c r="EU84" s="22">
        <f>509+478+513+552+801</f>
        <v>2853</v>
      </c>
      <c r="FA84" s="20"/>
      <c r="FB84" s="20"/>
      <c r="FC84" s="20"/>
      <c r="FD84" s="20"/>
      <c r="FE84" s="20"/>
      <c r="FK84" s="20"/>
      <c r="FL84" s="20"/>
      <c r="FM84" s="20"/>
      <c r="FN84" s="20"/>
      <c r="FO84" s="20"/>
    </row>
    <row r="85" spans="1:180" ht="15.75" x14ac:dyDescent="0.25">
      <c r="A85" s="2">
        <v>2004</v>
      </c>
      <c r="B85" t="s">
        <v>4058</v>
      </c>
      <c r="C85" t="s">
        <v>4058</v>
      </c>
      <c r="D85" t="s">
        <v>4058</v>
      </c>
      <c r="E85" t="s">
        <v>4058</v>
      </c>
      <c r="F85" t="s">
        <v>4058</v>
      </c>
      <c r="G85" s="10"/>
      <c r="H85" s="30"/>
      <c r="I85" t="s">
        <v>4058</v>
      </c>
      <c r="J85" t="s">
        <v>4058</v>
      </c>
      <c r="K85" s="10"/>
      <c r="M85" t="s">
        <v>4058</v>
      </c>
      <c r="N85" s="10"/>
      <c r="O85" s="30"/>
      <c r="P85" t="s">
        <v>4058</v>
      </c>
      <c r="Q85" s="10"/>
      <c r="S85" s="20" t="s">
        <v>4058</v>
      </c>
      <c r="T85" s="20" t="s">
        <v>4058</v>
      </c>
      <c r="U85" s="20" t="s">
        <v>4058</v>
      </c>
      <c r="V85" s="20" t="s">
        <v>4058</v>
      </c>
      <c r="W85" s="20" t="s">
        <v>4058</v>
      </c>
      <c r="X85" s="22"/>
      <c r="Y85" s="20"/>
      <c r="Z85" s="20"/>
      <c r="AA85" s="20" t="s">
        <v>4058</v>
      </c>
      <c r="AB85" s="20" t="s">
        <v>4058</v>
      </c>
      <c r="AC85" s="22"/>
      <c r="AD85" s="20"/>
      <c r="AE85" s="20" t="s">
        <v>4058</v>
      </c>
      <c r="AF85" s="22"/>
      <c r="AG85" s="20"/>
      <c r="AH85" s="20"/>
      <c r="AI85" s="22"/>
      <c r="AP85" s="10"/>
      <c r="AS85" s="10"/>
      <c r="AV85" s="10"/>
      <c r="AX85" s="1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DQ85" s="31"/>
      <c r="DR85" s="20"/>
      <c r="DS85" s="20"/>
      <c r="DT85" s="20"/>
      <c r="DU85" s="29"/>
      <c r="DZ85" s="20"/>
      <c r="EA85" s="20"/>
      <c r="EB85" s="20"/>
      <c r="EC85" s="20"/>
      <c r="EH85" s="20"/>
      <c r="EI85" s="20"/>
      <c r="EJ85" s="20"/>
      <c r="EK85" s="20"/>
      <c r="EP85" s="31"/>
      <c r="EQ85" s="20"/>
      <c r="ER85" s="20"/>
      <c r="ES85" s="20"/>
      <c r="ET85" s="20"/>
      <c r="EU85" s="29"/>
      <c r="FA85" s="20"/>
      <c r="FB85" s="20"/>
      <c r="FC85" s="20"/>
      <c r="FD85" s="20"/>
      <c r="FE85" s="20"/>
      <c r="FK85" s="20"/>
      <c r="FL85" s="20"/>
      <c r="FM85" s="20"/>
      <c r="FN85" s="20"/>
      <c r="FO85" s="20"/>
    </row>
    <row r="86" spans="1:180" ht="15.75" x14ac:dyDescent="0.25">
      <c r="A86" s="2">
        <v>2005</v>
      </c>
      <c r="B86" t="s">
        <v>2504</v>
      </c>
      <c r="C86" t="s">
        <v>2503</v>
      </c>
      <c r="D86" t="s">
        <v>2640</v>
      </c>
      <c r="E86" t="s">
        <v>2685</v>
      </c>
      <c r="F86" t="s">
        <v>2732</v>
      </c>
      <c r="G86" s="10">
        <v>3040</v>
      </c>
      <c r="H86" s="30"/>
      <c r="I86" t="s">
        <v>1527</v>
      </c>
      <c r="J86" t="s">
        <v>1528</v>
      </c>
      <c r="K86" s="10">
        <v>1368</v>
      </c>
      <c r="M86" t="s">
        <v>2504</v>
      </c>
      <c r="N86" s="10">
        <v>689</v>
      </c>
      <c r="O86" s="30"/>
      <c r="P86" t="s">
        <v>1528</v>
      </c>
      <c r="Q86" s="10">
        <f>632+739+666</f>
        <v>2037</v>
      </c>
      <c r="S86" s="20" t="s">
        <v>2963</v>
      </c>
      <c r="T86" s="20" t="s">
        <v>2510</v>
      </c>
      <c r="U86" s="20" t="s">
        <v>3065</v>
      </c>
      <c r="V86" s="20" t="s">
        <v>3111</v>
      </c>
      <c r="W86" s="20" t="s">
        <v>3158</v>
      </c>
      <c r="X86" s="22">
        <f>2769+996</f>
        <v>3765</v>
      </c>
      <c r="Y86" s="20"/>
      <c r="Z86" s="20"/>
      <c r="AA86" s="20" t="s">
        <v>3203</v>
      </c>
      <c r="AB86" s="20" t="s">
        <v>3246</v>
      </c>
      <c r="AC86" s="22">
        <f>1243+261</f>
        <v>1504</v>
      </c>
      <c r="AD86" s="20"/>
      <c r="AE86" s="20" t="s">
        <v>3291</v>
      </c>
      <c r="AF86" s="22">
        <f>673+147</f>
        <v>820</v>
      </c>
      <c r="AG86" s="20"/>
      <c r="AH86" s="20" t="s">
        <v>3311</v>
      </c>
      <c r="AI86" s="22">
        <f>642+548+673+414</f>
        <v>2277</v>
      </c>
      <c r="AP86" s="10"/>
      <c r="AS86" s="10"/>
      <c r="AV86" s="10"/>
      <c r="AX86" s="1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DN86" t="s">
        <v>2852</v>
      </c>
      <c r="DO86" t="s">
        <v>2965</v>
      </c>
      <c r="DP86" t="s">
        <v>2504</v>
      </c>
      <c r="DQ86" s="10">
        <v>1857</v>
      </c>
      <c r="DR86" s="20" t="s">
        <v>4035</v>
      </c>
      <c r="DS86" s="20" t="s">
        <v>3445</v>
      </c>
      <c r="DT86" s="20" t="s">
        <v>3450</v>
      </c>
      <c r="DU86" s="22">
        <f>1592+645</f>
        <v>2237</v>
      </c>
      <c r="DZ86" s="20"/>
      <c r="EA86" s="20"/>
      <c r="EB86" s="20"/>
      <c r="EC86" s="20"/>
      <c r="EH86" s="20"/>
      <c r="EI86" s="20"/>
      <c r="EJ86" s="20"/>
      <c r="EK86" s="20"/>
      <c r="EL86" t="s">
        <v>3477</v>
      </c>
      <c r="EM86" t="s">
        <v>3481</v>
      </c>
      <c r="EN86" t="s">
        <v>2857</v>
      </c>
      <c r="EO86" t="s">
        <v>3485</v>
      </c>
      <c r="EP86" s="10">
        <v>2570</v>
      </c>
      <c r="EQ86" s="20" t="s">
        <v>2639</v>
      </c>
      <c r="ER86" s="20" t="s">
        <v>3284</v>
      </c>
      <c r="ES86" s="20" t="s">
        <v>1528</v>
      </c>
      <c r="ET86" s="20" t="s">
        <v>2515</v>
      </c>
      <c r="EU86" s="22">
        <f>2511+315</f>
        <v>2826</v>
      </c>
      <c r="FA86" s="20"/>
      <c r="FB86" s="20"/>
      <c r="FC86" s="20"/>
      <c r="FD86" s="20"/>
      <c r="FE86" s="20"/>
      <c r="FK86" s="20"/>
      <c r="FL86" s="20"/>
      <c r="FM86" s="20"/>
      <c r="FN86" s="20"/>
      <c r="FO86" s="20"/>
    </row>
    <row r="87" spans="1:180" ht="15.75" x14ac:dyDescent="0.25">
      <c r="A87" s="2">
        <v>2006</v>
      </c>
      <c r="B87" t="s">
        <v>2505</v>
      </c>
      <c r="C87" t="s">
        <v>2579</v>
      </c>
      <c r="D87" t="s">
        <v>2638</v>
      </c>
      <c r="E87" t="s">
        <v>2686</v>
      </c>
      <c r="F87" t="s">
        <v>2733</v>
      </c>
      <c r="G87" s="10">
        <v>2996</v>
      </c>
      <c r="H87" s="30"/>
      <c r="I87" t="s">
        <v>2681</v>
      </c>
      <c r="J87" t="s">
        <v>2730</v>
      </c>
      <c r="K87" s="10">
        <v>1364</v>
      </c>
      <c r="M87" t="s">
        <v>1527</v>
      </c>
      <c r="N87" s="10">
        <v>769</v>
      </c>
      <c r="O87" s="30"/>
      <c r="P87" t="s">
        <v>2852</v>
      </c>
      <c r="Q87" s="10">
        <v>2072</v>
      </c>
      <c r="S87" s="20" t="s">
        <v>2964</v>
      </c>
      <c r="T87" s="20" t="s">
        <v>3012</v>
      </c>
      <c r="U87" s="20" t="s">
        <v>3066</v>
      </c>
      <c r="V87" s="20" t="s">
        <v>3112</v>
      </c>
      <c r="W87" s="20" t="s">
        <v>3159</v>
      </c>
      <c r="X87" s="22">
        <v>3505</v>
      </c>
      <c r="Y87" s="20"/>
      <c r="Z87" s="20"/>
      <c r="AA87" s="20" t="s">
        <v>1528</v>
      </c>
      <c r="AB87" s="20" t="s">
        <v>2515</v>
      </c>
      <c r="AC87" s="22">
        <v>1582</v>
      </c>
      <c r="AD87" s="20"/>
      <c r="AE87" s="20" t="s">
        <v>3292</v>
      </c>
      <c r="AF87" s="22">
        <v>843</v>
      </c>
      <c r="AG87" s="20"/>
      <c r="AH87" s="20" t="s">
        <v>1528</v>
      </c>
      <c r="AI87" s="22">
        <v>2394</v>
      </c>
      <c r="AK87" t="s">
        <v>3328</v>
      </c>
      <c r="AL87" t="s">
        <v>2781</v>
      </c>
      <c r="AM87" t="s">
        <v>3337</v>
      </c>
      <c r="AN87" t="s">
        <v>3342</v>
      </c>
      <c r="AO87" t="s">
        <v>3346</v>
      </c>
      <c r="AP87" s="10">
        <v>2666</v>
      </c>
      <c r="AQ87" t="s">
        <v>3352</v>
      </c>
      <c r="AR87" t="s">
        <v>3292</v>
      </c>
      <c r="AS87" s="10">
        <v>1175</v>
      </c>
      <c r="AU87" t="s">
        <v>3361</v>
      </c>
      <c r="AV87" s="10">
        <v>913</v>
      </c>
      <c r="AW87" t="s">
        <v>3288</v>
      </c>
      <c r="AX87" s="10">
        <v>1807</v>
      </c>
      <c r="AZ87" s="20" t="s">
        <v>2966</v>
      </c>
      <c r="BA87" s="20" t="s">
        <v>3373</v>
      </c>
      <c r="BB87" s="20" t="s">
        <v>3377</v>
      </c>
      <c r="BC87" s="20" t="s">
        <v>3068</v>
      </c>
      <c r="BD87" s="20" t="s">
        <v>3161</v>
      </c>
      <c r="BE87" s="22">
        <v>3768</v>
      </c>
      <c r="BF87" s="20"/>
      <c r="BG87" s="20"/>
      <c r="BH87" s="20" t="s">
        <v>3361</v>
      </c>
      <c r="BI87" s="20" t="s">
        <v>3242</v>
      </c>
      <c r="BJ87" s="22">
        <v>1548</v>
      </c>
      <c r="BK87" s="20"/>
      <c r="BL87" s="20" t="s">
        <v>3361</v>
      </c>
      <c r="BM87" s="22">
        <v>913</v>
      </c>
      <c r="BN87" s="20"/>
      <c r="BO87" s="20" t="s">
        <v>3361</v>
      </c>
      <c r="BP87" s="22">
        <v>2449</v>
      </c>
      <c r="BR87" t="s">
        <v>3071</v>
      </c>
      <c r="BS87" t="s">
        <v>3391</v>
      </c>
      <c r="BT87" t="s">
        <v>3393</v>
      </c>
      <c r="BU87" t="s">
        <v>3164</v>
      </c>
      <c r="BV87" t="s">
        <v>3395</v>
      </c>
      <c r="BW87" s="10">
        <v>2233</v>
      </c>
      <c r="BX87" t="s">
        <v>3068</v>
      </c>
      <c r="BY87" t="s">
        <v>3373</v>
      </c>
      <c r="BZ87" s="10">
        <v>1497</v>
      </c>
      <c r="CB87" t="s">
        <v>3399</v>
      </c>
      <c r="CC87" s="10">
        <v>857</v>
      </c>
      <c r="CD87" t="s">
        <v>2781</v>
      </c>
      <c r="CE87" s="30">
        <v>1448</v>
      </c>
      <c r="CG87" s="20" t="s">
        <v>3404</v>
      </c>
      <c r="CH87" s="20" t="s">
        <v>3405</v>
      </c>
      <c r="CI87" s="20" t="s">
        <v>3406</v>
      </c>
      <c r="CJ87" s="20" t="s">
        <v>3407</v>
      </c>
      <c r="CK87" s="20" t="s">
        <v>3099</v>
      </c>
      <c r="CL87" s="22">
        <v>3680</v>
      </c>
      <c r="CM87" s="20"/>
      <c r="CN87" s="20"/>
      <c r="CO87" s="20" t="s">
        <v>3068</v>
      </c>
      <c r="CP87" s="20" t="s">
        <v>3373</v>
      </c>
      <c r="CQ87" s="22">
        <v>1497</v>
      </c>
      <c r="CR87" s="20"/>
      <c r="CS87" s="20" t="s">
        <v>3399</v>
      </c>
      <c r="CT87" s="22">
        <v>857</v>
      </c>
      <c r="CU87" s="20"/>
      <c r="CV87" s="20" t="s">
        <v>3411</v>
      </c>
      <c r="CW87" s="22">
        <v>2336</v>
      </c>
      <c r="DN87" t="s">
        <v>2730</v>
      </c>
      <c r="DO87" t="s">
        <v>2497</v>
      </c>
      <c r="DP87" t="s">
        <v>2515</v>
      </c>
      <c r="DQ87" s="10">
        <v>2283</v>
      </c>
      <c r="DR87" s="20" t="s">
        <v>2730</v>
      </c>
      <c r="DS87" s="20" t="s">
        <v>2497</v>
      </c>
      <c r="DT87" s="20" t="s">
        <v>2515</v>
      </c>
      <c r="DU87" s="22">
        <v>2283</v>
      </c>
      <c r="DV87" t="s">
        <v>3454</v>
      </c>
      <c r="DW87" t="s">
        <v>3456</v>
      </c>
      <c r="DX87" t="s">
        <v>3458</v>
      </c>
      <c r="DY87" s="10">
        <v>1590</v>
      </c>
      <c r="DZ87" s="20" t="s">
        <v>3071</v>
      </c>
      <c r="EA87" s="20" t="s">
        <v>3463</v>
      </c>
      <c r="EB87" s="20" t="s">
        <v>1457</v>
      </c>
      <c r="EC87" s="22">
        <v>2223</v>
      </c>
      <c r="ED87" t="s">
        <v>3164</v>
      </c>
      <c r="EE87" t="s">
        <v>3071</v>
      </c>
      <c r="EF87" t="s">
        <v>3463</v>
      </c>
      <c r="EG87" s="10">
        <v>2204</v>
      </c>
      <c r="EH87" s="20" t="s">
        <v>3164</v>
      </c>
      <c r="EI87" s="20" t="s">
        <v>3071</v>
      </c>
      <c r="EJ87" s="20" t="s">
        <v>3463</v>
      </c>
      <c r="EK87" s="22">
        <v>2204</v>
      </c>
      <c r="EL87" t="s">
        <v>2505</v>
      </c>
      <c r="EM87" t="s">
        <v>2638</v>
      </c>
      <c r="EN87" t="s">
        <v>2686</v>
      </c>
      <c r="EO87" t="s">
        <v>2683</v>
      </c>
      <c r="EP87" s="10">
        <v>2425</v>
      </c>
      <c r="EQ87" s="20" t="s">
        <v>3284</v>
      </c>
      <c r="ER87" s="20" t="s">
        <v>2639</v>
      </c>
      <c r="ES87" s="20" t="s">
        <v>1528</v>
      </c>
      <c r="ET87" s="20" t="s">
        <v>2515</v>
      </c>
      <c r="EU87" s="22">
        <v>2924</v>
      </c>
      <c r="EV87" t="s">
        <v>3204</v>
      </c>
      <c r="EW87" t="s">
        <v>3502</v>
      </c>
      <c r="EX87" t="s">
        <v>3510</v>
      </c>
      <c r="EY87" t="s">
        <v>3253</v>
      </c>
      <c r="EZ87" s="10">
        <v>2111</v>
      </c>
      <c r="FA87" s="20" t="s">
        <v>3509</v>
      </c>
      <c r="FB87" s="20" t="s">
        <v>1432</v>
      </c>
      <c r="FC87" s="20" t="s">
        <v>3448</v>
      </c>
      <c r="FD87" s="20" t="s">
        <v>3511</v>
      </c>
      <c r="FE87" s="22">
        <v>2968</v>
      </c>
      <c r="FF87" t="s">
        <v>3520</v>
      </c>
      <c r="FG87" t="s">
        <v>3521</v>
      </c>
      <c r="FH87" t="s">
        <v>3522</v>
      </c>
      <c r="FI87" t="s">
        <v>3523</v>
      </c>
      <c r="FJ87" s="10">
        <v>2876</v>
      </c>
      <c r="FK87" s="20" t="s">
        <v>3520</v>
      </c>
      <c r="FL87" s="20" t="s">
        <v>3521</v>
      </c>
      <c r="FM87" s="20" t="s">
        <v>3522</v>
      </c>
      <c r="FN87" s="20" t="s">
        <v>3523</v>
      </c>
      <c r="FO87" s="22">
        <v>2876</v>
      </c>
    </row>
    <row r="88" spans="1:180" ht="15.75" x14ac:dyDescent="0.25">
      <c r="A88" s="2">
        <v>2007</v>
      </c>
      <c r="B88" t="s">
        <v>2506</v>
      </c>
      <c r="C88" t="s">
        <v>2580</v>
      </c>
      <c r="D88" t="s">
        <v>2641</v>
      </c>
      <c r="E88" t="s">
        <v>2687</v>
      </c>
      <c r="F88" t="s">
        <v>2734</v>
      </c>
      <c r="G88" s="10">
        <v>2832</v>
      </c>
      <c r="H88" s="30"/>
      <c r="I88" t="s">
        <v>2778</v>
      </c>
      <c r="J88" t="s">
        <v>2733</v>
      </c>
      <c r="K88" s="10">
        <v>1224</v>
      </c>
      <c r="M88" t="s">
        <v>2571</v>
      </c>
      <c r="N88" s="10">
        <v>731</v>
      </c>
      <c r="O88" s="30"/>
      <c r="P88" t="s">
        <v>1527</v>
      </c>
      <c r="Q88" s="10">
        <f>764+544+699</f>
        <v>2007</v>
      </c>
      <c r="S88" s="20" t="s">
        <v>2965</v>
      </c>
      <c r="T88" s="20" t="s">
        <v>3013</v>
      </c>
      <c r="U88" s="20" t="s">
        <v>3067</v>
      </c>
      <c r="V88" s="20" t="s">
        <v>3113</v>
      </c>
      <c r="W88" s="20" t="s">
        <v>3160</v>
      </c>
      <c r="X88" s="22">
        <f>3575</f>
        <v>3575</v>
      </c>
      <c r="Y88" s="20"/>
      <c r="Z88" s="20"/>
      <c r="AA88" s="20" t="s">
        <v>3204</v>
      </c>
      <c r="AB88" s="20" t="s">
        <v>3247</v>
      </c>
      <c r="AC88" s="22">
        <v>1551</v>
      </c>
      <c r="AD88" s="20"/>
      <c r="AE88" s="20" t="s">
        <v>3293</v>
      </c>
      <c r="AF88" s="22">
        <v>859</v>
      </c>
      <c r="AG88" s="20"/>
      <c r="AH88" s="20" t="s">
        <v>3312</v>
      </c>
      <c r="AI88" s="22">
        <f>457+416+407+1125</f>
        <v>2405</v>
      </c>
      <c r="AK88" t="s">
        <v>3329</v>
      </c>
      <c r="AL88" t="s">
        <v>3333</v>
      </c>
      <c r="AM88" t="s">
        <v>3338</v>
      </c>
      <c r="AN88" t="s">
        <v>3343</v>
      </c>
      <c r="AO88" t="s">
        <v>3347</v>
      </c>
      <c r="AP88" s="10">
        <v>2470</v>
      </c>
      <c r="AS88" s="10"/>
      <c r="AV88" s="10"/>
      <c r="AX88" s="10"/>
      <c r="AZ88" s="20" t="s">
        <v>3312</v>
      </c>
      <c r="BA88" s="20" t="s">
        <v>3374</v>
      </c>
      <c r="BB88" s="20" t="s">
        <v>3378</v>
      </c>
      <c r="BC88" s="20" t="s">
        <v>3379</v>
      </c>
      <c r="BD88" s="20" t="s">
        <v>3381</v>
      </c>
      <c r="BE88" s="22">
        <v>3623</v>
      </c>
      <c r="BF88" s="20"/>
      <c r="BG88" s="20"/>
      <c r="BH88" s="20"/>
      <c r="BI88" s="20"/>
      <c r="BJ88" s="22"/>
      <c r="BK88" s="20"/>
      <c r="BL88" s="20"/>
      <c r="BM88" s="22"/>
      <c r="BN88" s="20"/>
      <c r="BO88" s="20"/>
      <c r="BP88" s="22"/>
      <c r="BR88" s="30"/>
      <c r="BS88" s="30"/>
      <c r="BT88" s="30"/>
      <c r="BU88" s="30"/>
      <c r="BV88" s="30"/>
      <c r="BW88" s="10"/>
      <c r="BX88" s="30"/>
      <c r="BY88" s="30"/>
      <c r="BZ88" s="10"/>
      <c r="CB88" s="30"/>
      <c r="CC88" s="10"/>
      <c r="CD88" s="30"/>
      <c r="CE88" s="3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DN88" t="s">
        <v>3430</v>
      </c>
      <c r="DO88" t="s">
        <v>2504</v>
      </c>
      <c r="DP88" t="s">
        <v>2852</v>
      </c>
      <c r="DQ88" s="10">
        <v>1664</v>
      </c>
      <c r="DR88" s="20" t="s">
        <v>3441</v>
      </c>
      <c r="DS88" s="20" t="s">
        <v>3446</v>
      </c>
      <c r="DT88" s="20" t="s">
        <v>2582</v>
      </c>
      <c r="DU88" s="22">
        <v>2097</v>
      </c>
      <c r="DV88" t="s">
        <v>3455</v>
      </c>
      <c r="DW88" t="s">
        <v>3457</v>
      </c>
      <c r="DX88" t="s">
        <v>3459</v>
      </c>
      <c r="DY88" s="10">
        <v>1456</v>
      </c>
      <c r="DZ88" s="20" t="s">
        <v>3164</v>
      </c>
      <c r="EA88" s="20" t="s">
        <v>3464</v>
      </c>
      <c r="EB88" s="20" t="s">
        <v>3071</v>
      </c>
      <c r="EC88" s="22">
        <v>2196</v>
      </c>
      <c r="EH88" s="20"/>
      <c r="EI88" s="20"/>
      <c r="EJ88" s="20"/>
      <c r="EK88" s="20"/>
      <c r="EL88" t="s">
        <v>2639</v>
      </c>
      <c r="EM88" t="s">
        <v>3284</v>
      </c>
      <c r="EN88" t="s">
        <v>1528</v>
      </c>
      <c r="EO88" t="s">
        <v>2515</v>
      </c>
      <c r="EP88" s="10">
        <v>2439</v>
      </c>
      <c r="EQ88" s="20" t="s">
        <v>3204</v>
      </c>
      <c r="ER88" s="20" t="s">
        <v>3247</v>
      </c>
      <c r="ES88" s="20" t="s">
        <v>3502</v>
      </c>
      <c r="ET88" s="20" t="s">
        <v>3253</v>
      </c>
      <c r="EU88" s="22">
        <v>2931</v>
      </c>
      <c r="EV88" t="s">
        <v>3509</v>
      </c>
      <c r="EW88" t="s">
        <v>1432</v>
      </c>
      <c r="EX88" t="s">
        <v>3448</v>
      </c>
      <c r="EY88" t="s">
        <v>3511</v>
      </c>
      <c r="EZ88" s="10">
        <v>2073</v>
      </c>
      <c r="FA88" s="20" t="s">
        <v>3515</v>
      </c>
      <c r="FB88" s="20" t="s">
        <v>3516</v>
      </c>
      <c r="FC88" s="20" t="s">
        <v>3517</v>
      </c>
      <c r="FD88" s="20" t="s">
        <v>2510</v>
      </c>
      <c r="FE88" s="22">
        <v>2952</v>
      </c>
      <c r="FK88" s="20"/>
      <c r="FL88" s="20"/>
      <c r="FM88" s="20"/>
      <c r="FN88" s="20"/>
      <c r="FO88" s="20"/>
    </row>
    <row r="89" spans="1:180" ht="15.75" x14ac:dyDescent="0.25">
      <c r="A89" s="2">
        <v>2008</v>
      </c>
      <c r="B89" t="s">
        <v>2507</v>
      </c>
      <c r="C89" t="s">
        <v>2578</v>
      </c>
      <c r="D89" t="s">
        <v>2581</v>
      </c>
      <c r="E89" t="s">
        <v>2688</v>
      </c>
      <c r="F89" t="s">
        <v>2571</v>
      </c>
      <c r="G89" s="10">
        <v>3092</v>
      </c>
      <c r="H89" s="30"/>
      <c r="I89" t="s">
        <v>2581</v>
      </c>
      <c r="J89" t="s">
        <v>2815</v>
      </c>
      <c r="K89" s="10">
        <v>1371</v>
      </c>
      <c r="M89" t="s">
        <v>2852</v>
      </c>
      <c r="N89" s="10">
        <v>750</v>
      </c>
      <c r="O89" s="30"/>
      <c r="P89" t="s">
        <v>2515</v>
      </c>
      <c r="Q89" s="10">
        <f>628+742+728</f>
        <v>2098</v>
      </c>
      <c r="S89" s="20" t="s">
        <v>4058</v>
      </c>
      <c r="T89" s="20" t="s">
        <v>4058</v>
      </c>
      <c r="U89" s="20" t="s">
        <v>4058</v>
      </c>
      <c r="V89" s="20" t="s">
        <v>4058</v>
      </c>
      <c r="W89" s="20" t="s">
        <v>4058</v>
      </c>
      <c r="X89" s="22"/>
      <c r="Y89" s="20"/>
      <c r="Z89" s="20"/>
      <c r="AA89" s="20" t="s">
        <v>4058</v>
      </c>
      <c r="AB89" s="20" t="s">
        <v>4058</v>
      </c>
      <c r="AC89" s="22"/>
      <c r="AD89" s="20"/>
      <c r="AE89" s="20" t="s">
        <v>4058</v>
      </c>
      <c r="AF89" s="22"/>
      <c r="AG89" s="20"/>
      <c r="AH89" s="20"/>
      <c r="AI89" s="22"/>
      <c r="AK89" t="s">
        <v>2498</v>
      </c>
      <c r="AL89" t="s">
        <v>3334</v>
      </c>
      <c r="AM89" t="s">
        <v>2510</v>
      </c>
      <c r="AN89" t="s">
        <v>2737</v>
      </c>
      <c r="AO89" t="s">
        <v>2689</v>
      </c>
      <c r="AP89" s="10">
        <v>3106</v>
      </c>
      <c r="AQ89" t="s">
        <v>3353</v>
      </c>
      <c r="AR89" t="s">
        <v>3357</v>
      </c>
      <c r="AS89" s="10">
        <v>1169</v>
      </c>
      <c r="AU89" t="s">
        <v>3362</v>
      </c>
      <c r="AV89" s="10">
        <v>655</v>
      </c>
      <c r="AW89" t="s">
        <v>3362</v>
      </c>
      <c r="AX89" s="10">
        <f>636+767+655</f>
        <v>2058</v>
      </c>
      <c r="AZ89" s="20"/>
      <c r="BA89" s="20"/>
      <c r="BB89" s="20"/>
      <c r="BC89" s="20"/>
      <c r="BD89" s="20"/>
      <c r="BE89" s="22"/>
      <c r="BF89" s="20"/>
      <c r="BG89" s="20"/>
      <c r="BH89" s="20"/>
      <c r="BI89" s="20"/>
      <c r="BJ89" s="22"/>
      <c r="BK89" s="20"/>
      <c r="BL89" s="20"/>
      <c r="BM89" s="22"/>
      <c r="BN89" s="20"/>
      <c r="BO89" s="20"/>
      <c r="BP89" s="22"/>
      <c r="BR89" t="s">
        <v>3330</v>
      </c>
      <c r="BS89" t="s">
        <v>3392</v>
      </c>
      <c r="BT89" t="s">
        <v>3375</v>
      </c>
      <c r="BU89" t="s">
        <v>3394</v>
      </c>
      <c r="BV89" t="s">
        <v>3380</v>
      </c>
      <c r="BW89" s="10">
        <v>2465</v>
      </c>
      <c r="BX89" t="s">
        <v>3397</v>
      </c>
      <c r="BY89" t="s">
        <v>3362</v>
      </c>
      <c r="BZ89" s="10">
        <v>1232</v>
      </c>
      <c r="CB89" t="s">
        <v>3400</v>
      </c>
      <c r="CC89" s="10">
        <v>588</v>
      </c>
      <c r="CD89" t="s">
        <v>3400</v>
      </c>
      <c r="CE89" s="30">
        <f>582+558+588</f>
        <v>1728</v>
      </c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Y89" t="s">
        <v>2959</v>
      </c>
      <c r="CZ89" t="s">
        <v>3107</v>
      </c>
      <c r="DA89" t="s">
        <v>3414</v>
      </c>
      <c r="DB89" t="s">
        <v>3415</v>
      </c>
      <c r="DC89" t="s">
        <v>3313</v>
      </c>
      <c r="DD89" s="30">
        <v>1995</v>
      </c>
      <c r="DE89" t="s">
        <v>3417</v>
      </c>
      <c r="DF89" t="s">
        <v>3418</v>
      </c>
      <c r="DG89" s="10">
        <v>938</v>
      </c>
      <c r="DI89" t="s">
        <v>3420</v>
      </c>
      <c r="DJ89" s="10">
        <v>495</v>
      </c>
      <c r="DK89" t="s">
        <v>3394</v>
      </c>
      <c r="DL89" s="30">
        <f>513+431+417</f>
        <v>1361</v>
      </c>
      <c r="DR89" s="20"/>
      <c r="DS89" s="20"/>
      <c r="DT89" s="20"/>
      <c r="DU89" s="20"/>
      <c r="DZ89" s="20"/>
      <c r="EA89" s="20"/>
      <c r="EB89" s="20"/>
      <c r="EC89" s="20"/>
      <c r="EH89" s="20"/>
      <c r="EI89" s="20"/>
      <c r="EJ89" s="20"/>
      <c r="EK89" s="20"/>
      <c r="EQ89" s="20"/>
      <c r="ER89" s="20"/>
      <c r="ES89" s="20"/>
      <c r="ET89" s="20"/>
      <c r="EU89" s="20"/>
      <c r="FA89" s="20"/>
      <c r="FB89" s="20"/>
      <c r="FC89" s="20"/>
      <c r="FD89" s="20"/>
      <c r="FE89" s="20"/>
      <c r="FK89" s="20"/>
      <c r="FL89" s="20"/>
      <c r="FM89" s="20"/>
      <c r="FN89" s="20"/>
      <c r="FO89" s="20"/>
    </row>
    <row r="90" spans="1:180" ht="15.75" x14ac:dyDescent="0.25">
      <c r="A90" s="2">
        <v>2009</v>
      </c>
      <c r="B90" t="s">
        <v>2507</v>
      </c>
      <c r="C90" t="s">
        <v>2581</v>
      </c>
      <c r="D90" t="s">
        <v>2582</v>
      </c>
      <c r="E90" t="s">
        <v>2683</v>
      </c>
      <c r="F90" t="s">
        <v>2571</v>
      </c>
      <c r="G90" s="10">
        <v>3031</v>
      </c>
      <c r="H90" s="30"/>
      <c r="I90" t="s">
        <v>2581</v>
      </c>
      <c r="J90" t="s">
        <v>2815</v>
      </c>
      <c r="K90" s="10">
        <v>1280</v>
      </c>
      <c r="M90" t="s">
        <v>2507</v>
      </c>
      <c r="N90" s="10">
        <v>720</v>
      </c>
      <c r="O90" s="30"/>
      <c r="P90" t="s">
        <v>2507</v>
      </c>
      <c r="Q90" s="10">
        <f>720+676+580</f>
        <v>1976</v>
      </c>
      <c r="S90" s="20" t="s">
        <v>2507</v>
      </c>
      <c r="T90" s="20" t="s">
        <v>2581</v>
      </c>
      <c r="U90" s="20" t="s">
        <v>2582</v>
      </c>
      <c r="V90" s="20" t="s">
        <v>2683</v>
      </c>
      <c r="W90" s="20" t="s">
        <v>2571</v>
      </c>
      <c r="X90" s="22">
        <f>3031+231</f>
        <v>3262</v>
      </c>
      <c r="Y90" s="20"/>
      <c r="Z90" s="20"/>
      <c r="AA90" s="20" t="s">
        <v>3205</v>
      </c>
      <c r="AB90" s="20" t="s">
        <v>2582</v>
      </c>
      <c r="AC90" s="22">
        <f>1111+288</f>
        <v>1399</v>
      </c>
      <c r="AD90" s="20"/>
      <c r="AE90" s="20" t="s">
        <v>3294</v>
      </c>
      <c r="AF90" s="22">
        <f>640+141</f>
        <v>781</v>
      </c>
      <c r="AG90" s="20"/>
      <c r="AH90" s="20" t="s">
        <v>2507</v>
      </c>
      <c r="AI90" s="22">
        <f>720+676+580+117</f>
        <v>2093</v>
      </c>
      <c r="AK90" t="s">
        <v>2728</v>
      </c>
      <c r="AL90" t="s">
        <v>3019</v>
      </c>
      <c r="AM90" t="s">
        <v>3339</v>
      </c>
      <c r="AN90" t="s">
        <v>3165</v>
      </c>
      <c r="AO90" t="s">
        <v>3313</v>
      </c>
      <c r="AP90" s="10">
        <v>2471</v>
      </c>
      <c r="AQ90" t="s">
        <v>3071</v>
      </c>
      <c r="AR90" t="s">
        <v>3358</v>
      </c>
      <c r="AS90" s="10">
        <v>1034</v>
      </c>
      <c r="AU90" t="s">
        <v>3363</v>
      </c>
      <c r="AV90" s="10">
        <v>564</v>
      </c>
      <c r="AW90" t="s">
        <v>1432</v>
      </c>
      <c r="AX90" s="10">
        <v>1515</v>
      </c>
      <c r="AZ90" s="20" t="s">
        <v>3372</v>
      </c>
      <c r="BA90" s="20" t="s">
        <v>3375</v>
      </c>
      <c r="BB90" s="20" t="s">
        <v>3330</v>
      </c>
      <c r="BC90" s="20" t="s">
        <v>3380</v>
      </c>
      <c r="BD90" s="20" t="s">
        <v>3382</v>
      </c>
      <c r="BE90" s="22">
        <f>2413+969</f>
        <v>3382</v>
      </c>
      <c r="BF90" s="20"/>
      <c r="BG90" s="20"/>
      <c r="BH90" s="20" t="s">
        <v>3384</v>
      </c>
      <c r="BI90" s="20" t="s">
        <v>3385</v>
      </c>
      <c r="BJ90" s="22">
        <f>1014+465</f>
        <v>1479</v>
      </c>
      <c r="BK90" s="20"/>
      <c r="BL90" s="20" t="s">
        <v>3387</v>
      </c>
      <c r="BM90" s="22">
        <f>429+339</f>
        <v>768</v>
      </c>
      <c r="BN90" s="20"/>
      <c r="BO90" s="20" t="s">
        <v>3387</v>
      </c>
      <c r="BP90" s="22">
        <f>429+373+428+1017</f>
        <v>2247</v>
      </c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DR90" s="20"/>
      <c r="DS90" s="20"/>
      <c r="DT90" s="20"/>
      <c r="DU90" s="20"/>
      <c r="DZ90" s="20"/>
      <c r="EA90" s="20"/>
      <c r="EB90" s="20"/>
      <c r="EC90" s="20"/>
      <c r="EH90" s="20"/>
      <c r="EI90" s="20"/>
      <c r="EJ90" s="20"/>
      <c r="EK90" s="20"/>
      <c r="EQ90" s="20"/>
      <c r="ER90" s="20"/>
      <c r="ES90" s="20"/>
      <c r="ET90" s="20"/>
      <c r="EU90" s="20"/>
      <c r="FA90" s="20"/>
      <c r="FB90" s="20"/>
      <c r="FC90" s="20"/>
      <c r="FD90" s="20"/>
      <c r="FE90" s="20"/>
      <c r="FK90" s="20"/>
      <c r="FL90" s="20"/>
      <c r="FM90" s="20"/>
      <c r="FN90" s="20"/>
      <c r="FO90" s="20"/>
    </row>
    <row r="91" spans="1:180" ht="15.75" x14ac:dyDescent="0.25">
      <c r="A91" s="2">
        <v>2010</v>
      </c>
      <c r="B91" t="s">
        <v>2507</v>
      </c>
      <c r="C91" t="s">
        <v>2582</v>
      </c>
      <c r="D91" t="s">
        <v>2581</v>
      </c>
      <c r="E91" t="s">
        <v>2683</v>
      </c>
      <c r="F91" t="s">
        <v>2571</v>
      </c>
      <c r="G91" s="10">
        <v>2885</v>
      </c>
      <c r="H91" s="30"/>
      <c r="I91" t="s">
        <v>2579</v>
      </c>
      <c r="J91" t="s">
        <v>2729</v>
      </c>
      <c r="K91" s="10">
        <v>1257</v>
      </c>
      <c r="M91" t="s">
        <v>2853</v>
      </c>
      <c r="N91" s="10">
        <v>673</v>
      </c>
      <c r="O91" s="30"/>
      <c r="P91" t="s">
        <v>2867</v>
      </c>
      <c r="Q91" s="10">
        <f>649+683+527</f>
        <v>1859</v>
      </c>
      <c r="S91" s="20" t="s">
        <v>2966</v>
      </c>
      <c r="T91" s="20" t="s">
        <v>3014</v>
      </c>
      <c r="U91" s="20" t="s">
        <v>3068</v>
      </c>
      <c r="V91" s="20" t="s">
        <v>2573</v>
      </c>
      <c r="W91" s="20" t="s">
        <v>3161</v>
      </c>
      <c r="X91" s="22">
        <f>2389+729</f>
        <v>3118</v>
      </c>
      <c r="Y91" s="20"/>
      <c r="Z91" s="20"/>
      <c r="AA91" s="20" t="s">
        <v>2573</v>
      </c>
      <c r="AB91" s="20" t="s">
        <v>3248</v>
      </c>
      <c r="AC91" s="22">
        <f>1104+228</f>
        <v>1332</v>
      </c>
      <c r="AD91" s="20"/>
      <c r="AE91" s="20" t="s">
        <v>2853</v>
      </c>
      <c r="AF91" s="22">
        <f>673+75</f>
        <v>748</v>
      </c>
      <c r="AG91" s="20"/>
      <c r="AH91" s="20" t="s">
        <v>3313</v>
      </c>
      <c r="AI91" s="22">
        <f>590+587+518+378</f>
        <v>2073</v>
      </c>
      <c r="AK91" t="s">
        <v>3330</v>
      </c>
      <c r="AL91" t="s">
        <v>3335</v>
      </c>
      <c r="AM91" t="s">
        <v>3202</v>
      </c>
      <c r="AN91" t="s">
        <v>3344</v>
      </c>
      <c r="AO91" t="s">
        <v>3348</v>
      </c>
      <c r="AP91" s="10">
        <v>2487</v>
      </c>
      <c r="AQ91" t="s">
        <v>3354</v>
      </c>
      <c r="AR91" t="s">
        <v>3206</v>
      </c>
      <c r="AS91" s="10">
        <f>1087</f>
        <v>1087</v>
      </c>
      <c r="AU91" t="s">
        <v>3364</v>
      </c>
      <c r="AV91" s="10">
        <v>559</v>
      </c>
      <c r="AW91" t="s">
        <v>3163</v>
      </c>
      <c r="AX91" s="10">
        <f>527+502+553</f>
        <v>1582</v>
      </c>
      <c r="AZ91" s="20" t="s">
        <v>3016</v>
      </c>
      <c r="BA91" s="20" t="s">
        <v>3376</v>
      </c>
      <c r="BB91" s="20" t="s">
        <v>2968</v>
      </c>
      <c r="BC91" s="20" t="s">
        <v>3118</v>
      </c>
      <c r="BD91" s="20" t="s">
        <v>1457</v>
      </c>
      <c r="BE91" s="22">
        <f>2161+1359</f>
        <v>3520</v>
      </c>
      <c r="BF91" s="20"/>
      <c r="BG91" s="20"/>
      <c r="BH91" s="20" t="s">
        <v>3354</v>
      </c>
      <c r="BI91" s="20" t="s">
        <v>3206</v>
      </c>
      <c r="BJ91" s="22">
        <f>1087+354</f>
        <v>1441</v>
      </c>
      <c r="BK91" s="20"/>
      <c r="BL91" s="20" t="s">
        <v>3344</v>
      </c>
      <c r="BM91" s="22">
        <f>469+309</f>
        <v>778</v>
      </c>
      <c r="BN91" s="20"/>
      <c r="BO91" s="20" t="s">
        <v>3344</v>
      </c>
      <c r="BP91" s="22">
        <f>469+474+498+927</f>
        <v>2368</v>
      </c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DR91" s="20"/>
      <c r="DS91" s="20"/>
      <c r="DT91" s="20"/>
      <c r="DU91" s="20"/>
      <c r="DZ91" s="20"/>
      <c r="EA91" s="20"/>
      <c r="EB91" s="20"/>
      <c r="EC91" s="20"/>
      <c r="EH91" s="20"/>
      <c r="EI91" s="20"/>
      <c r="EJ91" s="20"/>
      <c r="EK91" s="20"/>
      <c r="EQ91" s="20"/>
      <c r="ER91" s="20"/>
      <c r="ES91" s="20"/>
      <c r="ET91" s="20"/>
      <c r="EU91" s="20"/>
      <c r="FA91" s="20"/>
      <c r="FB91" s="20"/>
      <c r="FC91" s="20"/>
      <c r="FD91" s="20"/>
      <c r="FE91" s="20"/>
      <c r="FK91" s="20"/>
      <c r="FL91" s="20"/>
      <c r="FM91" s="20"/>
      <c r="FN91" s="20"/>
      <c r="FO91" s="20"/>
    </row>
    <row r="92" spans="1:180" ht="15.75" x14ac:dyDescent="0.25">
      <c r="A92" s="2">
        <v>2011</v>
      </c>
      <c r="B92" t="s">
        <v>4060</v>
      </c>
      <c r="C92" t="s">
        <v>2583</v>
      </c>
      <c r="D92" t="s">
        <v>2500</v>
      </c>
      <c r="E92" t="s">
        <v>2682</v>
      </c>
      <c r="F92" t="s">
        <v>2691</v>
      </c>
      <c r="G92" s="10">
        <v>2637</v>
      </c>
      <c r="H92" s="30"/>
      <c r="I92" t="s">
        <v>2581</v>
      </c>
      <c r="J92" t="s">
        <v>2815</v>
      </c>
      <c r="K92" s="10">
        <v>1112</v>
      </c>
      <c r="M92" t="s">
        <v>2729</v>
      </c>
      <c r="N92" s="10">
        <v>634</v>
      </c>
      <c r="O92" s="30"/>
      <c r="P92" t="s">
        <v>584</v>
      </c>
      <c r="Q92" s="10">
        <f>582+600+679</f>
        <v>1861</v>
      </c>
      <c r="S92" s="20" t="s">
        <v>2967</v>
      </c>
      <c r="T92" s="20" t="s">
        <v>3015</v>
      </c>
      <c r="U92" s="20" t="s">
        <v>3069</v>
      </c>
      <c r="V92" s="20" t="s">
        <v>3114</v>
      </c>
      <c r="W92" s="20" t="s">
        <v>3162</v>
      </c>
      <c r="X92" s="22">
        <f>2375+1077</f>
        <v>3452</v>
      </c>
      <c r="Y92" s="20"/>
      <c r="Z92" s="20"/>
      <c r="AA92" s="20" t="s">
        <v>3206</v>
      </c>
      <c r="AB92" s="20" t="s">
        <v>3249</v>
      </c>
      <c r="AC92" s="22">
        <f>942+432</f>
        <v>1374</v>
      </c>
      <c r="AD92" s="20"/>
      <c r="AE92" s="20" t="s">
        <v>3295</v>
      </c>
      <c r="AF92" s="22">
        <f>538+234</f>
        <v>772</v>
      </c>
      <c r="AG92" s="20"/>
      <c r="AH92" s="20" t="s">
        <v>3070</v>
      </c>
      <c r="AI92" s="22">
        <f>358+343+371+1152</f>
        <v>2224</v>
      </c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DR92" s="20"/>
      <c r="DS92" s="20"/>
      <c r="DT92" s="20"/>
      <c r="DU92" s="20"/>
      <c r="DZ92" s="20"/>
      <c r="EA92" s="20"/>
      <c r="EB92" s="20"/>
      <c r="EC92" s="20"/>
      <c r="EH92" s="20"/>
      <c r="EI92" s="20"/>
      <c r="EJ92" s="20"/>
      <c r="EK92" s="20"/>
      <c r="EQ92" s="20"/>
      <c r="ER92" s="20"/>
      <c r="ES92" s="20"/>
      <c r="ET92" s="20"/>
      <c r="EU92" s="20"/>
      <c r="FA92" s="20"/>
      <c r="FB92" s="20"/>
      <c r="FC92" s="20"/>
      <c r="FD92" s="20"/>
      <c r="FE92" s="20"/>
      <c r="FK92" s="20"/>
      <c r="FL92" s="20"/>
      <c r="FM92" s="20"/>
      <c r="FN92" s="20"/>
      <c r="FO92" s="20"/>
    </row>
    <row r="93" spans="1:180" ht="15.75" x14ac:dyDescent="0.25">
      <c r="A93" s="2">
        <v>2012</v>
      </c>
      <c r="B93" t="s">
        <v>2508</v>
      </c>
      <c r="C93" t="s">
        <v>2511</v>
      </c>
      <c r="D93" t="s">
        <v>1528</v>
      </c>
      <c r="E93" t="s">
        <v>2689</v>
      </c>
      <c r="F93" t="s">
        <v>2735</v>
      </c>
      <c r="G93" s="10">
        <v>2614</v>
      </c>
      <c r="H93" s="30"/>
      <c r="I93" t="s">
        <v>2779</v>
      </c>
      <c r="J93" t="s">
        <v>2511</v>
      </c>
      <c r="K93" s="10">
        <v>1121</v>
      </c>
      <c r="M93" t="s">
        <v>2507</v>
      </c>
      <c r="N93" s="10">
        <v>599</v>
      </c>
      <c r="O93" s="30"/>
      <c r="P93" t="s">
        <v>2511</v>
      </c>
      <c r="Q93" s="10">
        <f>520+615+582</f>
        <v>1717</v>
      </c>
      <c r="S93" s="20" t="s">
        <v>2968</v>
      </c>
      <c r="T93" s="20" t="s">
        <v>3016</v>
      </c>
      <c r="U93" s="20" t="s">
        <v>3070</v>
      </c>
      <c r="V93" s="20" t="s">
        <v>3115</v>
      </c>
      <c r="W93" s="20" t="s">
        <v>3118</v>
      </c>
      <c r="X93" s="22">
        <f>1996+1266</f>
        <v>3262</v>
      </c>
      <c r="Y93" s="20"/>
      <c r="Z93" s="20"/>
      <c r="AA93" s="20" t="s">
        <v>3207</v>
      </c>
      <c r="AB93" s="20" t="s">
        <v>2690</v>
      </c>
      <c r="AC93" s="22">
        <f>971+317</f>
        <v>1288</v>
      </c>
      <c r="AD93" s="20"/>
      <c r="AE93" s="20" t="s">
        <v>3296</v>
      </c>
      <c r="AF93" s="22">
        <f>554+202</f>
        <v>756</v>
      </c>
      <c r="AG93" s="20"/>
      <c r="AH93" s="20" t="s">
        <v>3296</v>
      </c>
      <c r="AI93" s="22">
        <f>459+447+554+606</f>
        <v>2066</v>
      </c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DR93" s="20"/>
      <c r="DS93" s="20"/>
      <c r="DT93" s="20"/>
      <c r="DU93" s="20"/>
      <c r="DZ93" s="20"/>
      <c r="EA93" s="20"/>
      <c r="EB93" s="20"/>
      <c r="EC93" s="20"/>
      <c r="EH93" s="20"/>
      <c r="EI93" s="20"/>
      <c r="EJ93" s="20"/>
      <c r="EK93" s="20"/>
      <c r="EQ93" s="20"/>
      <c r="ER93" s="20"/>
      <c r="ES93" s="20"/>
      <c r="ET93" s="20"/>
      <c r="EU93" s="20"/>
      <c r="FA93" s="20"/>
      <c r="FB93" s="20"/>
      <c r="FC93" s="20"/>
      <c r="FD93" s="20"/>
      <c r="FE93" s="20"/>
      <c r="FK93" s="20"/>
      <c r="FL93" s="20"/>
      <c r="FM93" s="20"/>
      <c r="FN93" s="20"/>
      <c r="FO93" s="20"/>
    </row>
    <row r="94" spans="1:180" ht="15.75" x14ac:dyDescent="0.25">
      <c r="A94" s="2">
        <v>2013</v>
      </c>
      <c r="B94" t="s">
        <v>2509</v>
      </c>
      <c r="C94" t="s">
        <v>2584</v>
      </c>
      <c r="D94" t="s">
        <v>2642</v>
      </c>
      <c r="E94" t="s">
        <v>2690</v>
      </c>
      <c r="F94" t="s">
        <v>2736</v>
      </c>
      <c r="G94" s="10">
        <v>2429</v>
      </c>
      <c r="H94" s="30"/>
      <c r="I94" t="s">
        <v>2780</v>
      </c>
      <c r="J94" t="s">
        <v>2646</v>
      </c>
      <c r="K94" s="10">
        <v>1151</v>
      </c>
      <c r="M94" t="s">
        <v>1527</v>
      </c>
      <c r="N94" s="10">
        <f>669</f>
        <v>669</v>
      </c>
      <c r="O94" s="30"/>
      <c r="P94" t="s">
        <v>584</v>
      </c>
      <c r="Q94" s="10">
        <f>695+602+587</f>
        <v>1884</v>
      </c>
      <c r="S94" s="20" t="s">
        <v>2969</v>
      </c>
      <c r="T94" s="20" t="s">
        <v>3017</v>
      </c>
      <c r="U94" s="20" t="s">
        <v>1425</v>
      </c>
      <c r="V94" s="20" t="s">
        <v>3116</v>
      </c>
      <c r="W94" s="20" t="s">
        <v>1440</v>
      </c>
      <c r="X94" s="22">
        <f>2352+886</f>
        <v>3238</v>
      </c>
      <c r="Y94" s="20"/>
      <c r="Z94" s="20"/>
      <c r="AA94" s="20" t="s">
        <v>3018</v>
      </c>
      <c r="AB94" s="20" t="s">
        <v>3071</v>
      </c>
      <c r="AC94" s="22">
        <f>878+482</f>
        <v>1360</v>
      </c>
      <c r="AD94" s="20"/>
      <c r="AE94" s="20" t="s">
        <v>1527</v>
      </c>
      <c r="AF94" s="22">
        <f>669+62</f>
        <v>731</v>
      </c>
      <c r="AG94" s="20"/>
      <c r="AH94" s="20" t="s">
        <v>3314</v>
      </c>
      <c r="AI94" s="22">
        <f>538+511+545+510</f>
        <v>2104</v>
      </c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DR94" s="20"/>
      <c r="DS94" s="20"/>
      <c r="DT94" s="20"/>
      <c r="DU94" s="20"/>
      <c r="DZ94" s="20"/>
      <c r="EA94" s="20"/>
      <c r="EB94" s="20"/>
      <c r="EC94" s="20"/>
      <c r="EH94" s="20"/>
      <c r="EI94" s="20"/>
      <c r="EJ94" s="20"/>
      <c r="EK94" s="20"/>
      <c r="EQ94" s="20"/>
      <c r="ER94" s="20"/>
      <c r="ES94" s="20"/>
      <c r="ET94" s="20"/>
      <c r="EU94" s="20"/>
      <c r="FA94" s="20"/>
      <c r="FB94" s="20"/>
      <c r="FC94" s="20"/>
      <c r="FD94" s="20"/>
      <c r="FE94" s="20"/>
      <c r="FK94" s="20"/>
      <c r="FL94" s="20"/>
      <c r="FM94" s="20"/>
      <c r="FN94" s="20"/>
      <c r="FO94" s="20"/>
    </row>
    <row r="95" spans="1:180" ht="15.75" x14ac:dyDescent="0.25">
      <c r="A95" s="2">
        <v>2014</v>
      </c>
      <c r="B95" t="s">
        <v>2510</v>
      </c>
      <c r="C95" t="s">
        <v>2585</v>
      </c>
      <c r="D95" t="s">
        <v>2511</v>
      </c>
      <c r="E95" t="s">
        <v>2691</v>
      </c>
      <c r="F95" t="s">
        <v>2737</v>
      </c>
      <c r="G95" s="10">
        <v>2877</v>
      </c>
      <c r="H95" s="30"/>
      <c r="I95" t="s">
        <v>2587</v>
      </c>
      <c r="J95" t="s">
        <v>2515</v>
      </c>
      <c r="K95" s="10">
        <v>1194</v>
      </c>
      <c r="M95" t="s">
        <v>584</v>
      </c>
      <c r="N95" s="10">
        <v>749</v>
      </c>
      <c r="O95" s="30"/>
      <c r="P95" t="s">
        <v>584</v>
      </c>
      <c r="Q95" s="10">
        <f>719+657+749</f>
        <v>2125</v>
      </c>
      <c r="S95" s="20" t="s">
        <v>1457</v>
      </c>
      <c r="T95" s="20" t="s">
        <v>3018</v>
      </c>
      <c r="U95" s="20" t="s">
        <v>3071</v>
      </c>
      <c r="V95" s="20" t="s">
        <v>3117</v>
      </c>
      <c r="W95" s="20" t="s">
        <v>3163</v>
      </c>
      <c r="X95" s="22">
        <f>2337+1019</f>
        <v>3356</v>
      </c>
      <c r="Y95" s="20"/>
      <c r="Z95" s="20"/>
      <c r="AA95" s="20" t="s">
        <v>1457</v>
      </c>
      <c r="AB95" s="20" t="s">
        <v>3250</v>
      </c>
      <c r="AC95" s="22">
        <f>1204+172</f>
        <v>1376</v>
      </c>
      <c r="AD95" s="20"/>
      <c r="AE95" s="20" t="s">
        <v>2734</v>
      </c>
      <c r="AF95" s="22">
        <f>684+91</f>
        <v>775</v>
      </c>
      <c r="AG95" s="20"/>
      <c r="AH95" s="20" t="s">
        <v>2734</v>
      </c>
      <c r="AI95" s="22">
        <f>579+632+684+273</f>
        <v>2168</v>
      </c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DR95" s="20"/>
      <c r="DS95" s="20"/>
      <c r="DT95" s="20"/>
      <c r="DU95" s="20"/>
      <c r="DZ95" s="20"/>
      <c r="EA95" s="20"/>
      <c r="EB95" s="20"/>
      <c r="EC95" s="20"/>
      <c r="EH95" s="20"/>
      <c r="EI95" s="20"/>
      <c r="EJ95" s="20"/>
      <c r="EK95" s="20"/>
      <c r="EQ95" s="20"/>
      <c r="ER95" s="20"/>
      <c r="ES95" s="20"/>
      <c r="ET95" s="20"/>
      <c r="EU95" s="20"/>
      <c r="FA95" s="20"/>
      <c r="FB95" s="20"/>
      <c r="FC95" s="20"/>
      <c r="FD95" s="20"/>
      <c r="FE95" s="20"/>
      <c r="FK95" s="20"/>
      <c r="FL95" s="20"/>
      <c r="FM95" s="20"/>
      <c r="FN95" s="20"/>
      <c r="FO95" s="20"/>
    </row>
    <row r="96" spans="1:180" ht="15.75" x14ac:dyDescent="0.25">
      <c r="A96" s="2">
        <v>2015</v>
      </c>
      <c r="B96" t="s">
        <v>2511</v>
      </c>
      <c r="C96" t="s">
        <v>2586</v>
      </c>
      <c r="D96" t="s">
        <v>2571</v>
      </c>
      <c r="E96" t="s">
        <v>2692</v>
      </c>
      <c r="F96" t="s">
        <v>2581</v>
      </c>
      <c r="G96" s="10">
        <v>2917</v>
      </c>
      <c r="H96" s="30"/>
      <c r="I96" t="s">
        <v>2511</v>
      </c>
      <c r="J96" t="s">
        <v>2692</v>
      </c>
      <c r="K96" s="10">
        <v>1261</v>
      </c>
      <c r="M96" t="s">
        <v>584</v>
      </c>
      <c r="N96" s="10">
        <v>642</v>
      </c>
      <c r="O96" s="30"/>
      <c r="P96" t="s">
        <v>584</v>
      </c>
      <c r="Q96" s="10">
        <f>600+654+642</f>
        <v>1896</v>
      </c>
      <c r="S96" s="20" t="s">
        <v>1457</v>
      </c>
      <c r="T96" s="20" t="s">
        <v>3016</v>
      </c>
      <c r="U96" s="20" t="s">
        <v>3071</v>
      </c>
      <c r="V96" s="20" t="s">
        <v>3118</v>
      </c>
      <c r="W96" s="20" t="s">
        <v>3164</v>
      </c>
      <c r="X96" s="22">
        <f>2185+994</f>
        <v>3179</v>
      </c>
      <c r="Y96" s="20"/>
      <c r="Z96" s="20"/>
      <c r="AA96" s="20" t="s">
        <v>3019</v>
      </c>
      <c r="AB96" s="20" t="s">
        <v>3165</v>
      </c>
      <c r="AC96" s="22">
        <f>1033+331</f>
        <v>1364</v>
      </c>
      <c r="AD96" s="20"/>
      <c r="AE96" s="20" t="s">
        <v>3297</v>
      </c>
      <c r="AF96" s="22">
        <f>537+191</f>
        <v>728</v>
      </c>
      <c r="AG96" s="20"/>
      <c r="AH96" s="20" t="s">
        <v>2571</v>
      </c>
      <c r="AI96" s="22">
        <f>652+608+625+186</f>
        <v>2071</v>
      </c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DR96" s="20"/>
      <c r="DS96" s="20"/>
      <c r="DT96" s="20"/>
      <c r="DU96" s="20"/>
      <c r="DZ96" s="20"/>
      <c r="EA96" s="20"/>
      <c r="EB96" s="20"/>
      <c r="EC96" s="20"/>
      <c r="EH96" s="20"/>
      <c r="EI96" s="20"/>
      <c r="EJ96" s="20"/>
      <c r="EK96" s="20"/>
      <c r="EQ96" s="20"/>
      <c r="ER96" s="20"/>
      <c r="ES96" s="20"/>
      <c r="ET96" s="20"/>
      <c r="EU96" s="20"/>
      <c r="FA96" s="20"/>
      <c r="FB96" s="20"/>
      <c r="FC96" s="20"/>
      <c r="FD96" s="20"/>
      <c r="FE96" s="20"/>
      <c r="FK96" s="20"/>
      <c r="FL96" s="20"/>
      <c r="FM96" s="20"/>
      <c r="FN96" s="20"/>
      <c r="FO96" s="20"/>
    </row>
    <row r="97" spans="1:171" ht="15.75" x14ac:dyDescent="0.25">
      <c r="A97" s="2">
        <v>2016</v>
      </c>
      <c r="B97" t="s">
        <v>2512</v>
      </c>
      <c r="C97" t="s">
        <v>2586</v>
      </c>
      <c r="D97" t="s">
        <v>2643</v>
      </c>
      <c r="E97" t="s">
        <v>2571</v>
      </c>
      <c r="F97" t="s">
        <v>2581</v>
      </c>
      <c r="G97" s="53">
        <v>2414</v>
      </c>
      <c r="H97" s="30"/>
      <c r="I97" t="s">
        <v>2642</v>
      </c>
      <c r="J97" t="s">
        <v>2515</v>
      </c>
      <c r="K97" s="10">
        <v>1110</v>
      </c>
      <c r="M97" t="s">
        <v>2571</v>
      </c>
      <c r="N97" s="10">
        <v>612</v>
      </c>
      <c r="O97" s="30"/>
      <c r="P97" t="s">
        <v>2581</v>
      </c>
      <c r="Q97" s="10">
        <f>595+571+599</f>
        <v>1765</v>
      </c>
      <c r="S97" s="20" t="s">
        <v>2728</v>
      </c>
      <c r="T97" s="20" t="s">
        <v>3019</v>
      </c>
      <c r="U97" s="20" t="s">
        <v>3072</v>
      </c>
      <c r="V97" s="20" t="s">
        <v>3119</v>
      </c>
      <c r="W97" s="20" t="s">
        <v>3165</v>
      </c>
      <c r="X97" s="22">
        <f>2161+913</f>
        <v>3074</v>
      </c>
      <c r="Y97" s="20"/>
      <c r="Z97" s="20"/>
      <c r="AA97" s="20" t="s">
        <v>2642</v>
      </c>
      <c r="AB97" s="20" t="s">
        <v>2515</v>
      </c>
      <c r="AC97" s="22">
        <f>1110+202</f>
        <v>1312</v>
      </c>
      <c r="AD97" s="20"/>
      <c r="AE97" s="20" t="s">
        <v>3298</v>
      </c>
      <c r="AF97" s="22">
        <f>461+234</f>
        <v>695</v>
      </c>
      <c r="AG97" s="20"/>
      <c r="AH97" s="20" t="s">
        <v>3315</v>
      </c>
      <c r="AI97" s="22">
        <f>423+424+469+672</f>
        <v>1988</v>
      </c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DR97" s="20"/>
      <c r="DS97" s="20"/>
      <c r="DT97" s="20"/>
      <c r="DU97" s="20"/>
      <c r="DZ97" s="20"/>
      <c r="EA97" s="20"/>
      <c r="EB97" s="20"/>
      <c r="EC97" s="20"/>
      <c r="EH97" s="20"/>
      <c r="EI97" s="20"/>
      <c r="EJ97" s="20"/>
      <c r="EK97" s="20"/>
      <c r="EQ97" s="20"/>
      <c r="ER97" s="20"/>
      <c r="ES97" s="20"/>
      <c r="ET97" s="20"/>
      <c r="EU97" s="20"/>
      <c r="FA97" s="20"/>
      <c r="FB97" s="20"/>
      <c r="FC97" s="20"/>
      <c r="FD97" s="20"/>
      <c r="FE97" s="20"/>
      <c r="FK97" s="20"/>
      <c r="FL97" s="20"/>
      <c r="FM97" s="20"/>
      <c r="FN97" s="20"/>
      <c r="FO97" s="20"/>
    </row>
    <row r="98" spans="1:171" ht="15.75" x14ac:dyDescent="0.25">
      <c r="A98" s="2">
        <v>2017</v>
      </c>
      <c r="B98" t="s">
        <v>2511</v>
      </c>
      <c r="C98" t="s">
        <v>2586</v>
      </c>
      <c r="D98" t="s">
        <v>2644</v>
      </c>
      <c r="E98" t="s">
        <v>2693</v>
      </c>
      <c r="F98" t="s">
        <v>2581</v>
      </c>
      <c r="G98" s="10">
        <v>3014</v>
      </c>
      <c r="H98" s="30"/>
      <c r="I98" t="s">
        <v>2571</v>
      </c>
      <c r="J98" t="s">
        <v>2581</v>
      </c>
      <c r="K98" s="10">
        <v>1390</v>
      </c>
      <c r="M98" t="s">
        <v>1527</v>
      </c>
      <c r="N98" s="10">
        <v>723</v>
      </c>
      <c r="O98" s="30"/>
      <c r="P98" t="s">
        <v>2735</v>
      </c>
      <c r="Q98" s="10">
        <f>676+778+615</f>
        <v>2069</v>
      </c>
      <c r="S98" s="20" t="s">
        <v>2970</v>
      </c>
      <c r="T98" s="20" t="s">
        <v>3020</v>
      </c>
      <c r="U98" s="20" t="s">
        <v>2590</v>
      </c>
      <c r="V98" s="20" t="s">
        <v>2517</v>
      </c>
      <c r="W98" s="20" t="s">
        <v>2646</v>
      </c>
      <c r="X98" s="22">
        <f>2563+772</f>
        <v>3335</v>
      </c>
      <c r="Y98" s="20"/>
      <c r="Z98" s="20"/>
      <c r="AA98" s="20" t="s">
        <v>3208</v>
      </c>
      <c r="AB98" s="20" t="s">
        <v>3251</v>
      </c>
      <c r="AC98" s="22">
        <f>974+445</f>
        <v>1419</v>
      </c>
      <c r="AD98" s="20"/>
      <c r="AE98" s="20" t="s">
        <v>1527</v>
      </c>
      <c r="AF98" s="22">
        <f>723+70</f>
        <v>793</v>
      </c>
      <c r="AG98" s="20"/>
      <c r="AH98" s="20" t="s">
        <v>821</v>
      </c>
      <c r="AI98" s="22">
        <f>569+488+504+648</f>
        <v>2209</v>
      </c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DR98" s="20"/>
      <c r="DS98" s="20"/>
      <c r="DT98" s="20"/>
      <c r="DU98" s="20"/>
      <c r="DZ98" s="20"/>
      <c r="EA98" s="20"/>
      <c r="EB98" s="20"/>
      <c r="EC98" s="20"/>
      <c r="EH98" s="20"/>
      <c r="EI98" s="20"/>
      <c r="EJ98" s="20"/>
      <c r="EK98" s="20"/>
      <c r="EQ98" s="20"/>
      <c r="ER98" s="20"/>
      <c r="ES98" s="20"/>
      <c r="ET98" s="20"/>
      <c r="EU98" s="20"/>
      <c r="FA98" s="20"/>
      <c r="FB98" s="20"/>
      <c r="FC98" s="20"/>
      <c r="FD98" s="20"/>
      <c r="FE98" s="20"/>
      <c r="FK98" s="20"/>
      <c r="FL98" s="20"/>
      <c r="FM98" s="20"/>
      <c r="FN98" s="20"/>
      <c r="FO98" s="20"/>
    </row>
    <row r="99" spans="1:171" ht="15.75" x14ac:dyDescent="0.25">
      <c r="A99" s="2">
        <v>2018</v>
      </c>
      <c r="B99" t="s">
        <v>2513</v>
      </c>
      <c r="C99" t="s">
        <v>2587</v>
      </c>
      <c r="D99" t="s">
        <v>2497</v>
      </c>
      <c r="E99" t="s">
        <v>2515</v>
      </c>
      <c r="F99" t="s">
        <v>2738</v>
      </c>
      <c r="G99" s="10">
        <v>2827</v>
      </c>
      <c r="H99" s="30"/>
      <c r="I99" t="s">
        <v>2640</v>
      </c>
      <c r="J99" t="s">
        <v>2816</v>
      </c>
      <c r="K99" s="10">
        <v>1316</v>
      </c>
      <c r="M99" t="s">
        <v>2854</v>
      </c>
      <c r="N99" s="10">
        <v>727</v>
      </c>
      <c r="O99" s="30"/>
      <c r="P99" t="s">
        <v>2514</v>
      </c>
      <c r="Q99" s="10">
        <v>1976</v>
      </c>
      <c r="S99" s="20" t="s">
        <v>2971</v>
      </c>
      <c r="T99" s="20" t="s">
        <v>3021</v>
      </c>
      <c r="U99" s="20" t="s">
        <v>3073</v>
      </c>
      <c r="V99" s="20" t="s">
        <v>2518</v>
      </c>
      <c r="W99" s="20" t="s">
        <v>3166</v>
      </c>
      <c r="X99" s="22">
        <f>2689+695</f>
        <v>3384</v>
      </c>
      <c r="Y99" s="20"/>
      <c r="Z99" s="20"/>
      <c r="AA99" s="20" t="s">
        <v>2971</v>
      </c>
      <c r="AB99" s="20" t="s">
        <v>3166</v>
      </c>
      <c r="AC99" s="22">
        <f>1173+259</f>
        <v>1432</v>
      </c>
      <c r="AD99" s="20"/>
      <c r="AE99" s="20" t="s">
        <v>2854</v>
      </c>
      <c r="AF99" s="22">
        <f>727+62</f>
        <v>789</v>
      </c>
      <c r="AG99" s="20"/>
      <c r="AH99" s="20" t="s">
        <v>3316</v>
      </c>
      <c r="AI99" s="22">
        <f>561+535+469+606</f>
        <v>2171</v>
      </c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DR99" s="20"/>
      <c r="DS99" s="20"/>
      <c r="DT99" s="20"/>
      <c r="DU99" s="20"/>
      <c r="DZ99" s="20"/>
      <c r="EA99" s="20"/>
      <c r="EB99" s="20"/>
      <c r="EC99" s="20"/>
      <c r="EH99" s="20"/>
      <c r="EI99" s="20"/>
      <c r="EJ99" s="20"/>
      <c r="EK99" s="20"/>
      <c r="EQ99" s="20"/>
      <c r="ER99" s="20"/>
      <c r="ES99" s="20"/>
      <c r="ET99" s="20"/>
      <c r="EU99" s="20"/>
      <c r="FA99" s="20"/>
      <c r="FB99" s="20"/>
      <c r="FC99" s="20"/>
      <c r="FD99" s="20"/>
      <c r="FE99" s="20"/>
      <c r="FK99" s="20"/>
      <c r="FL99" s="20"/>
      <c r="FM99" s="20"/>
      <c r="FN99" s="20"/>
      <c r="FO99" s="20"/>
    </row>
    <row r="100" spans="1:171" ht="15.75" x14ac:dyDescent="0.25">
      <c r="A100" s="2">
        <v>2019</v>
      </c>
      <c r="B100" t="s">
        <v>2514</v>
      </c>
      <c r="C100" t="s">
        <v>2588</v>
      </c>
      <c r="D100" t="s">
        <v>2500</v>
      </c>
      <c r="E100" t="s">
        <v>2694</v>
      </c>
      <c r="F100" t="s">
        <v>2739</v>
      </c>
      <c r="G100" s="10">
        <v>2893</v>
      </c>
      <c r="H100" s="30"/>
      <c r="I100" t="s">
        <v>2515</v>
      </c>
      <c r="J100" t="s">
        <v>2738</v>
      </c>
      <c r="K100" s="10">
        <v>1184</v>
      </c>
      <c r="M100" s="61" t="s">
        <v>2855</v>
      </c>
      <c r="N100" s="10">
        <v>665</v>
      </c>
      <c r="O100" s="30"/>
      <c r="P100" t="s">
        <v>2738</v>
      </c>
      <c r="Q100" s="10">
        <f>699+666+665</f>
        <v>2030</v>
      </c>
      <c r="S100" s="20" t="s">
        <v>2728</v>
      </c>
      <c r="T100" s="20" t="s">
        <v>3022</v>
      </c>
      <c r="U100" s="20" t="s">
        <v>3072</v>
      </c>
      <c r="V100" s="20" t="s">
        <v>3120</v>
      </c>
      <c r="W100" s="20" t="s">
        <v>3165</v>
      </c>
      <c r="X100" s="22">
        <f>2368+794</f>
        <v>3162</v>
      </c>
      <c r="Y100" s="20"/>
      <c r="Z100" s="20"/>
      <c r="AA100" s="20" t="s">
        <v>3209</v>
      </c>
      <c r="AB100" s="20" t="s">
        <v>3252</v>
      </c>
      <c r="AC100" s="22">
        <f>909+458</f>
        <v>1367</v>
      </c>
      <c r="AD100" s="20"/>
      <c r="AE100" s="20" t="s">
        <v>3299</v>
      </c>
      <c r="AF100" s="22">
        <f>496+221</f>
        <v>717</v>
      </c>
      <c r="AG100" s="20"/>
      <c r="AH100" s="20" t="s">
        <v>3317</v>
      </c>
      <c r="AI100" s="22">
        <f>455+486+438+687</f>
        <v>2066</v>
      </c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DR100" s="20"/>
      <c r="DS100" s="20"/>
      <c r="DT100" s="20"/>
      <c r="DU100" s="20"/>
      <c r="DZ100" s="20"/>
      <c r="EA100" s="20"/>
      <c r="EB100" s="20"/>
      <c r="EC100" s="20"/>
      <c r="EH100" s="20"/>
      <c r="EI100" s="20"/>
      <c r="EJ100" s="20"/>
      <c r="EK100" s="20"/>
      <c r="EQ100" s="20"/>
      <c r="ER100" s="20"/>
      <c r="ES100" s="20"/>
      <c r="ET100" s="20"/>
      <c r="EU100" s="20"/>
      <c r="FA100" s="20"/>
      <c r="FB100" s="20"/>
      <c r="FC100" s="20"/>
      <c r="FD100" s="20"/>
      <c r="FE100" s="20"/>
      <c r="FK100" s="20"/>
      <c r="FL100" s="20"/>
      <c r="FM100" s="20"/>
      <c r="FN100" s="20"/>
      <c r="FO100" s="20"/>
    </row>
    <row r="101" spans="1:171" ht="15.75" x14ac:dyDescent="0.25">
      <c r="A101" s="2">
        <v>2020</v>
      </c>
      <c r="B101" t="s">
        <v>4058</v>
      </c>
      <c r="C101" t="s">
        <v>4058</v>
      </c>
      <c r="D101" t="s">
        <v>4058</v>
      </c>
      <c r="E101" t="s">
        <v>4058</v>
      </c>
      <c r="F101" t="s">
        <v>4058</v>
      </c>
      <c r="G101" s="10"/>
      <c r="H101" s="30"/>
      <c r="I101" t="s">
        <v>4058</v>
      </c>
      <c r="J101" t="s">
        <v>4058</v>
      </c>
      <c r="K101" s="10"/>
      <c r="M101" t="s">
        <v>4058</v>
      </c>
      <c r="N101" s="10"/>
      <c r="O101" s="30"/>
      <c r="P101" t="s">
        <v>4058</v>
      </c>
      <c r="Q101" s="10"/>
      <c r="S101" s="20" t="s">
        <v>4058</v>
      </c>
      <c r="T101" s="20" t="s">
        <v>4058</v>
      </c>
      <c r="U101" s="20" t="s">
        <v>4058</v>
      </c>
      <c r="V101" s="20" t="s">
        <v>4058</v>
      </c>
      <c r="W101" s="20" t="s">
        <v>4058</v>
      </c>
      <c r="X101" s="22"/>
      <c r="Y101" s="20"/>
      <c r="Z101" s="20"/>
      <c r="AA101" s="20" t="s">
        <v>4058</v>
      </c>
      <c r="AB101" s="20" t="s">
        <v>4058</v>
      </c>
      <c r="AC101" s="22"/>
      <c r="AD101" s="20"/>
      <c r="AE101" s="20" t="s">
        <v>4058</v>
      </c>
      <c r="AF101" s="22"/>
      <c r="AG101" s="20"/>
      <c r="AH101" s="20"/>
      <c r="AI101" s="22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DR101" s="20"/>
      <c r="DS101" s="20"/>
      <c r="DT101" s="20"/>
      <c r="DU101" s="20"/>
      <c r="DZ101" s="20"/>
      <c r="EA101" s="20"/>
      <c r="EB101" s="20"/>
      <c r="EC101" s="20"/>
      <c r="EH101" s="20"/>
      <c r="EI101" s="20"/>
      <c r="EJ101" s="20"/>
      <c r="EK101" s="20"/>
      <c r="EQ101" s="20"/>
      <c r="ER101" s="20"/>
      <c r="ES101" s="20"/>
      <c r="ET101" s="20"/>
      <c r="EU101" s="20"/>
      <c r="FA101" s="20"/>
      <c r="FB101" s="20"/>
      <c r="FC101" s="20"/>
      <c r="FD101" s="20"/>
      <c r="FE101" s="20"/>
      <c r="FK101" s="20"/>
      <c r="FL101" s="20"/>
      <c r="FM101" s="20"/>
      <c r="FN101" s="20"/>
      <c r="FO101" s="20"/>
    </row>
    <row r="102" spans="1:171" ht="15.75" x14ac:dyDescent="0.25">
      <c r="A102" s="2">
        <v>2021</v>
      </c>
      <c r="B102" t="s">
        <v>2515</v>
      </c>
      <c r="C102" t="s">
        <v>2497</v>
      </c>
      <c r="D102" t="s">
        <v>2513</v>
      </c>
      <c r="E102" t="s">
        <v>2695</v>
      </c>
      <c r="F102" t="s">
        <v>2740</v>
      </c>
      <c r="G102" s="10">
        <v>2756</v>
      </c>
      <c r="H102" s="30"/>
      <c r="I102" t="s">
        <v>2515</v>
      </c>
      <c r="J102" t="s">
        <v>2738</v>
      </c>
      <c r="K102" s="10">
        <v>1241</v>
      </c>
      <c r="M102" t="s">
        <v>2856</v>
      </c>
      <c r="N102" s="10">
        <v>661</v>
      </c>
      <c r="O102" s="30"/>
      <c r="P102" t="s">
        <v>2740</v>
      </c>
      <c r="Q102" s="10">
        <f>650+644+630</f>
        <v>1924</v>
      </c>
      <c r="S102" s="20" t="s">
        <v>2728</v>
      </c>
      <c r="T102" s="20" t="s">
        <v>3019</v>
      </c>
      <c r="U102" s="20" t="s">
        <v>3022</v>
      </c>
      <c r="V102" s="20" t="s">
        <v>3120</v>
      </c>
      <c r="W102" s="20" t="s">
        <v>3165</v>
      </c>
      <c r="X102" s="22">
        <f>2214+948</f>
        <v>3162</v>
      </c>
      <c r="Y102" s="20"/>
      <c r="Z102" s="20"/>
      <c r="AA102" s="20" t="s">
        <v>3022</v>
      </c>
      <c r="AB102" s="20" t="s">
        <v>3120</v>
      </c>
      <c r="AC102" s="22">
        <f>1033+344</f>
        <v>1377</v>
      </c>
      <c r="AD102" s="20"/>
      <c r="AE102" s="20" t="s">
        <v>3016</v>
      </c>
      <c r="AF102" s="22">
        <f>471+261</f>
        <v>732</v>
      </c>
      <c r="AG102" s="20"/>
      <c r="AH102" s="20" t="s">
        <v>3318</v>
      </c>
      <c r="AI102" s="22">
        <f>547+420+437+816</f>
        <v>2220</v>
      </c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DR102" s="20"/>
      <c r="DS102" s="20"/>
      <c r="DT102" s="20"/>
      <c r="DU102" s="20"/>
      <c r="DZ102" s="20"/>
      <c r="EA102" s="20"/>
      <c r="EB102" s="20"/>
      <c r="EC102" s="20"/>
      <c r="EH102" s="20"/>
      <c r="EI102" s="20"/>
      <c r="EJ102" s="20"/>
      <c r="EK102" s="20"/>
      <c r="EQ102" s="20"/>
      <c r="ER102" s="20"/>
      <c r="ES102" s="20"/>
      <c r="ET102" s="20"/>
      <c r="EU102" s="20"/>
      <c r="FA102" s="20"/>
      <c r="FB102" s="20"/>
      <c r="FC102" s="20"/>
      <c r="FD102" s="20"/>
      <c r="FE102" s="20"/>
      <c r="FK102" s="20"/>
      <c r="FL102" s="20"/>
      <c r="FM102" s="20"/>
      <c r="FN102" s="20"/>
      <c r="FO102" s="20"/>
    </row>
    <row r="103" spans="1:171" ht="15.75" x14ac:dyDescent="0.25">
      <c r="A103" s="2">
        <v>2022</v>
      </c>
      <c r="B103" t="s">
        <v>2516</v>
      </c>
      <c r="C103" t="s">
        <v>2589</v>
      </c>
      <c r="D103" t="s">
        <v>2645</v>
      </c>
      <c r="E103" t="s">
        <v>2696</v>
      </c>
      <c r="F103" t="s">
        <v>2741</v>
      </c>
      <c r="G103" s="10">
        <v>2654</v>
      </c>
      <c r="H103" s="30"/>
      <c r="I103" t="s">
        <v>2781</v>
      </c>
      <c r="J103" t="s">
        <v>2741</v>
      </c>
      <c r="K103" s="10">
        <v>1232</v>
      </c>
      <c r="M103" t="s">
        <v>2857</v>
      </c>
      <c r="N103" s="10">
        <v>741</v>
      </c>
      <c r="O103" s="30"/>
      <c r="P103" t="s">
        <v>2741</v>
      </c>
      <c r="Q103" s="10">
        <f>581+695+688</f>
        <v>1964</v>
      </c>
      <c r="S103" s="20" t="s">
        <v>2646</v>
      </c>
      <c r="T103" s="20" t="s">
        <v>3023</v>
      </c>
      <c r="U103" s="20" t="s">
        <v>2590</v>
      </c>
      <c r="V103" s="20" t="s">
        <v>3121</v>
      </c>
      <c r="W103" s="20" t="s">
        <v>2517</v>
      </c>
      <c r="X103" s="22">
        <f>3366+144</f>
        <v>3510</v>
      </c>
      <c r="Y103" s="20"/>
      <c r="Z103" s="20"/>
      <c r="AA103" s="20" t="s">
        <v>3022</v>
      </c>
      <c r="AB103" s="20" t="s">
        <v>3120</v>
      </c>
      <c r="AC103" s="22">
        <f>1128+325</f>
        <v>1453</v>
      </c>
      <c r="AD103" s="20"/>
      <c r="AE103" s="20" t="s">
        <v>2781</v>
      </c>
      <c r="AF103" s="22">
        <f>631+121</f>
        <v>752</v>
      </c>
      <c r="AG103" s="20"/>
      <c r="AH103" s="20" t="s">
        <v>3022</v>
      </c>
      <c r="AI103" s="22">
        <f>483+651+515+540</f>
        <v>2189</v>
      </c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DR103" s="20"/>
      <c r="DS103" s="20"/>
      <c r="DT103" s="20"/>
      <c r="DU103" s="20"/>
      <c r="DZ103" s="20"/>
      <c r="EA103" s="20"/>
      <c r="EB103" s="20"/>
      <c r="EC103" s="20"/>
      <c r="EH103" s="20"/>
      <c r="EI103" s="20"/>
      <c r="EJ103" s="20"/>
      <c r="EK103" s="20"/>
      <c r="EQ103" s="20"/>
      <c r="ER103" s="20"/>
      <c r="ES103" s="20"/>
      <c r="ET103" s="20"/>
      <c r="EU103" s="20"/>
      <c r="FA103" s="20"/>
      <c r="FB103" s="20"/>
      <c r="FC103" s="20"/>
      <c r="FD103" s="20"/>
      <c r="FE103" s="20"/>
      <c r="FK103" s="20"/>
      <c r="FL103" s="20"/>
      <c r="FM103" s="20"/>
      <c r="FN103" s="20"/>
      <c r="FO103" s="20"/>
    </row>
    <row r="104" spans="1:171" ht="15.75" x14ac:dyDescent="0.25">
      <c r="A104" s="2">
        <v>2023</v>
      </c>
      <c r="B104" t="s">
        <v>2517</v>
      </c>
      <c r="C104" t="s">
        <v>2590</v>
      </c>
      <c r="D104" t="s">
        <v>2646</v>
      </c>
      <c r="E104" t="s">
        <v>2697</v>
      </c>
      <c r="F104" t="s">
        <v>2742</v>
      </c>
      <c r="G104" s="10">
        <v>2588</v>
      </c>
      <c r="H104" s="30"/>
      <c r="I104" t="s">
        <v>2782</v>
      </c>
      <c r="J104" t="s">
        <v>2817</v>
      </c>
      <c r="K104" s="10">
        <v>1121</v>
      </c>
      <c r="M104" t="s">
        <v>2856</v>
      </c>
      <c r="N104" s="10">
        <v>741</v>
      </c>
      <c r="O104" s="30"/>
      <c r="P104" t="s">
        <v>2856</v>
      </c>
      <c r="Q104" s="10">
        <f>719+684+741</f>
        <v>2144</v>
      </c>
      <c r="S104" s="20" t="s">
        <v>2517</v>
      </c>
      <c r="T104" s="20" t="s">
        <v>3024</v>
      </c>
      <c r="U104" s="20" t="s">
        <v>3074</v>
      </c>
      <c r="V104" s="20" t="s">
        <v>3122</v>
      </c>
      <c r="W104" s="20" t="s">
        <v>1527</v>
      </c>
      <c r="X104" s="22">
        <f>2478+814</f>
        <v>3292</v>
      </c>
      <c r="Y104" s="20"/>
      <c r="Z104" s="20"/>
      <c r="AA104" s="20" t="s">
        <v>2783</v>
      </c>
      <c r="AB104" s="20" t="s">
        <v>2818</v>
      </c>
      <c r="AC104" s="22">
        <f>1083+326</f>
        <v>1409</v>
      </c>
      <c r="AD104" s="20"/>
      <c r="AE104" s="20" t="s">
        <v>3300</v>
      </c>
      <c r="AF104" s="22">
        <f>600+159</f>
        <v>759</v>
      </c>
      <c r="AG104" s="20"/>
      <c r="AH104" s="20" t="s">
        <v>2856</v>
      </c>
      <c r="AI104" s="22">
        <f>719+684+741+24</f>
        <v>2168</v>
      </c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DR104" s="20"/>
      <c r="DS104" s="20"/>
      <c r="DT104" s="20"/>
      <c r="DU104" s="20"/>
      <c r="DZ104" s="20"/>
      <c r="EA104" s="20"/>
      <c r="EB104" s="20"/>
      <c r="EC104" s="20"/>
      <c r="EH104" s="20"/>
      <c r="EI104" s="20"/>
      <c r="EJ104" s="20"/>
      <c r="EK104" s="20"/>
      <c r="EQ104" s="20"/>
      <c r="ER104" s="20"/>
      <c r="ES104" s="20"/>
      <c r="ET104" s="20"/>
      <c r="EU104" s="20"/>
      <c r="FA104" s="20"/>
      <c r="FB104" s="20"/>
      <c r="FC104" s="20"/>
      <c r="FD104" s="20"/>
      <c r="FE104" s="20"/>
      <c r="FK104" s="20"/>
      <c r="FL104" s="20"/>
      <c r="FM104" s="20"/>
      <c r="FN104" s="20"/>
      <c r="FO104" s="20"/>
    </row>
    <row r="105" spans="1:171" ht="15.75" x14ac:dyDescent="0.25">
      <c r="A105" s="2">
        <v>2024</v>
      </c>
      <c r="B105" t="s">
        <v>2518</v>
      </c>
      <c r="C105" t="s">
        <v>2591</v>
      </c>
      <c r="D105" t="s">
        <v>2647</v>
      </c>
      <c r="E105" t="s">
        <v>2698</v>
      </c>
      <c r="F105" t="s">
        <v>2648</v>
      </c>
      <c r="G105" s="10">
        <v>2615</v>
      </c>
      <c r="H105" s="30"/>
      <c r="I105" t="s">
        <v>2783</v>
      </c>
      <c r="J105" t="s">
        <v>2818</v>
      </c>
      <c r="K105" s="10">
        <f>1429-288</f>
        <v>1141</v>
      </c>
      <c r="M105" t="s">
        <v>2858</v>
      </c>
      <c r="N105" s="10">
        <v>738</v>
      </c>
      <c r="O105" s="30"/>
      <c r="P105" t="s">
        <v>2858</v>
      </c>
      <c r="Q105" s="10">
        <f>653+601+738</f>
        <v>1992</v>
      </c>
      <c r="S105" s="20" t="s">
        <v>2699</v>
      </c>
      <c r="T105" s="20" t="s">
        <v>3025</v>
      </c>
      <c r="U105" s="20" t="s">
        <v>2698</v>
      </c>
      <c r="V105" s="20" t="s">
        <v>2516</v>
      </c>
      <c r="W105" s="20" t="s">
        <v>2648</v>
      </c>
      <c r="X105" s="22">
        <f>2676+751</f>
        <v>3427</v>
      </c>
      <c r="Y105" s="20"/>
      <c r="Z105" s="20"/>
      <c r="AA105" s="20" t="s">
        <v>2783</v>
      </c>
      <c r="AB105" s="20" t="s">
        <v>2818</v>
      </c>
      <c r="AC105" s="22">
        <f>1141+288</f>
        <v>1429</v>
      </c>
      <c r="AD105" s="20"/>
      <c r="AE105" s="20" t="s">
        <v>3301</v>
      </c>
      <c r="AF105" s="22">
        <f>718+94</f>
        <v>812</v>
      </c>
      <c r="AG105" s="20"/>
      <c r="AH105" s="20" t="s">
        <v>1527</v>
      </c>
      <c r="AI105" s="22">
        <f>659+698+603+201</f>
        <v>2161</v>
      </c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DR105" s="20"/>
      <c r="DS105" s="20"/>
      <c r="DT105" s="20"/>
      <c r="DU105" s="20"/>
      <c r="DZ105" s="20"/>
      <c r="EA105" s="20"/>
      <c r="EB105" s="20"/>
      <c r="EC105" s="20"/>
      <c r="EH105" s="20"/>
      <c r="EI105" s="20"/>
      <c r="EJ105" s="20"/>
      <c r="EK105" s="20"/>
      <c r="EQ105" s="20"/>
      <c r="ER105" s="20"/>
      <c r="ES105" s="20"/>
      <c r="ET105" s="20"/>
      <c r="EU105" s="20"/>
      <c r="FA105" s="20"/>
      <c r="FB105" s="20"/>
      <c r="FC105" s="20"/>
      <c r="FD105" s="20"/>
      <c r="FE105" s="20"/>
      <c r="FK105" s="20"/>
      <c r="FL105" s="20"/>
      <c r="FM105" s="20"/>
      <c r="FN105" s="20"/>
      <c r="FO105" s="20"/>
    </row>
    <row r="106" spans="1:171" ht="15.75" x14ac:dyDescent="0.25">
      <c r="A106" s="2">
        <v>2025</v>
      </c>
      <c r="B106" t="s">
        <v>2519</v>
      </c>
      <c r="C106" t="s">
        <v>1401</v>
      </c>
      <c r="D106" t="s">
        <v>2648</v>
      </c>
      <c r="E106" t="s">
        <v>2699</v>
      </c>
      <c r="F106" t="s">
        <v>2516</v>
      </c>
      <c r="G106" s="10">
        <v>2845</v>
      </c>
      <c r="H106" s="30"/>
      <c r="I106" t="s">
        <v>2571</v>
      </c>
      <c r="J106" t="s">
        <v>2819</v>
      </c>
      <c r="K106" s="10">
        <v>1321</v>
      </c>
      <c r="M106" t="s">
        <v>584</v>
      </c>
      <c r="N106" s="10">
        <v>736</v>
      </c>
      <c r="O106" s="30"/>
      <c r="P106" t="s">
        <v>588</v>
      </c>
      <c r="Q106" s="10">
        <v>1963</v>
      </c>
      <c r="S106" s="20" t="s">
        <v>2519</v>
      </c>
      <c r="T106" s="20" t="s">
        <v>1401</v>
      </c>
      <c r="U106" s="20" t="s">
        <v>2648</v>
      </c>
      <c r="V106" s="20" t="s">
        <v>2699</v>
      </c>
      <c r="W106" s="20" t="s">
        <v>2516</v>
      </c>
      <c r="X106" s="22">
        <f>2845+521</f>
        <v>3366</v>
      </c>
      <c r="Y106" s="20"/>
      <c r="Z106" s="20"/>
      <c r="AA106" s="20" t="s">
        <v>3210</v>
      </c>
      <c r="AB106" s="20" t="s">
        <v>3253</v>
      </c>
      <c r="AC106" s="22">
        <f>1182+247</f>
        <v>1429</v>
      </c>
      <c r="AD106" s="20"/>
      <c r="AE106" s="20" t="s">
        <v>3302</v>
      </c>
      <c r="AF106" s="22">
        <f>591+156</f>
        <v>747</v>
      </c>
      <c r="AG106" s="20"/>
      <c r="AH106" s="20" t="s">
        <v>3022</v>
      </c>
      <c r="AI106" s="22">
        <f>500+571+533+558</f>
        <v>2162</v>
      </c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DR106" s="20"/>
      <c r="DS106" s="20"/>
      <c r="DT106" s="20"/>
      <c r="DU106" s="20"/>
      <c r="DZ106" s="20"/>
      <c r="EA106" s="20"/>
      <c r="EB106" s="20"/>
      <c r="EC106" s="20"/>
      <c r="EH106" s="20"/>
      <c r="EI106" s="20"/>
      <c r="EJ106" s="20"/>
      <c r="EK106" s="20"/>
      <c r="EQ106" s="20"/>
      <c r="ER106" s="20"/>
      <c r="ES106" s="20"/>
      <c r="ET106" s="20"/>
      <c r="EU106" s="20"/>
      <c r="FA106" s="20"/>
      <c r="FB106" s="20"/>
      <c r="FC106" s="20"/>
      <c r="FD106" s="20"/>
      <c r="FE106" s="20"/>
      <c r="FK106" s="20"/>
      <c r="FL106" s="20"/>
      <c r="FM106" s="20"/>
      <c r="FN106" s="20"/>
      <c r="FO106" s="20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Men Banners</vt:lpstr>
      <vt:lpstr>Men Listed</vt:lpstr>
      <vt:lpstr>Men Titles</vt:lpstr>
      <vt:lpstr>MEN with scores</vt:lpstr>
      <vt:lpstr>Men's Records</vt:lpstr>
      <vt:lpstr>Women Banners</vt:lpstr>
      <vt:lpstr>Women's Titles</vt:lpstr>
      <vt:lpstr>Women with Scores</vt:lpstr>
      <vt:lpstr>Women Listed</vt:lpstr>
      <vt:lpstr>Women Matching</vt:lpstr>
      <vt:lpstr>Host Centers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Ewald, Daniel</dc:creator>
  <cp:keywords/>
  <dc:description/>
  <cp:lastModifiedBy>Ewald, Daniel</cp:lastModifiedBy>
  <cp:revision/>
  <dcterms:created xsi:type="dcterms:W3CDTF">2025-11-09T22:08:59Z</dcterms:created>
  <dcterms:modified xsi:type="dcterms:W3CDTF">2026-03-03T19:17:09Z</dcterms:modified>
  <cp:category/>
  <cp:contentStatus/>
</cp:coreProperties>
</file>